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4455" windowHeight="2235"/>
  </bookViews>
  <sheets>
    <sheet name="CHOCOTEJAS GALIA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5" i="2"/>
  <c r="I165"/>
  <c r="H165"/>
  <c r="G165"/>
  <c r="F165"/>
  <c r="E165"/>
  <c r="D165"/>
  <c r="C165"/>
  <c r="J159"/>
  <c r="E159"/>
  <c r="I158"/>
  <c r="H158"/>
  <c r="E158"/>
  <c r="J149"/>
  <c r="I149"/>
  <c r="J148" s="1"/>
  <c r="H149"/>
  <c r="G149"/>
  <c r="H148" s="1"/>
  <c r="F149"/>
  <c r="G148" s="1"/>
  <c r="E149"/>
  <c r="F148" s="1"/>
  <c r="I148"/>
  <c r="D149"/>
  <c r="E148" s="1"/>
  <c r="C158"/>
  <c r="D148"/>
  <c r="C149"/>
  <c r="J140"/>
  <c r="I140"/>
  <c r="H140"/>
  <c r="G140"/>
  <c r="F140"/>
  <c r="E140"/>
  <c r="D140"/>
  <c r="C140"/>
  <c r="G110"/>
  <c r="D110"/>
  <c r="G101"/>
  <c r="D101"/>
  <c r="G92"/>
  <c r="D92"/>
  <c r="G83"/>
  <c r="D83"/>
  <c r="G73"/>
  <c r="D73"/>
  <c r="G64"/>
  <c r="D64"/>
  <c r="G55"/>
  <c r="D55"/>
  <c r="G46"/>
  <c r="D46"/>
  <c r="F34"/>
  <c r="E31" s="1"/>
  <c r="F159" s="1"/>
  <c r="I34"/>
  <c r="J158" s="1"/>
  <c r="H34"/>
  <c r="G31" s="1"/>
  <c r="G33" s="1"/>
  <c r="G34"/>
  <c r="F31" s="1"/>
  <c r="F33" s="1"/>
  <c r="I33"/>
  <c r="H31"/>
  <c r="H33" s="1"/>
  <c r="E34"/>
  <c r="D31" s="1"/>
  <c r="D34"/>
  <c r="C31" s="1"/>
  <c r="D159" s="1"/>
  <c r="C34"/>
  <c r="B31" s="1"/>
  <c r="C159" s="1"/>
  <c r="D158" l="1"/>
  <c r="I159"/>
  <c r="G158"/>
  <c r="H159"/>
  <c r="F158"/>
  <c r="G159"/>
  <c r="F35"/>
  <c r="I35"/>
  <c r="H35"/>
  <c r="G35"/>
  <c r="H137" l="1"/>
  <c r="H139" s="1"/>
  <c r="H141" s="1"/>
  <c r="H153" s="1"/>
  <c r="H125"/>
  <c r="H127" s="1"/>
  <c r="H129" s="1"/>
  <c r="C92"/>
  <c r="C83"/>
  <c r="G137"/>
  <c r="G139" s="1"/>
  <c r="G141" s="1"/>
  <c r="G153" s="1"/>
  <c r="G125"/>
  <c r="G127" s="1"/>
  <c r="G129" s="1"/>
  <c r="C110"/>
  <c r="J137"/>
  <c r="J139" s="1"/>
  <c r="J141" s="1"/>
  <c r="J153" s="1"/>
  <c r="J125"/>
  <c r="J127" s="1"/>
  <c r="J129" s="1"/>
  <c r="C101"/>
  <c r="I137"/>
  <c r="I139" s="1"/>
  <c r="I141" s="1"/>
  <c r="I153" s="1"/>
  <c r="I125"/>
  <c r="I127" s="1"/>
  <c r="I129" s="1"/>
  <c r="F83" l="1"/>
  <c r="E83"/>
  <c r="E84" s="1"/>
  <c r="E101"/>
  <c r="E102" s="1"/>
  <c r="F101"/>
  <c r="F110"/>
  <c r="E110"/>
  <c r="E111" s="1"/>
  <c r="F92"/>
  <c r="E92"/>
  <c r="E93" s="1"/>
  <c r="C20"/>
  <c r="C19"/>
  <c r="C18"/>
  <c r="C17"/>
  <c r="C15"/>
  <c r="B20"/>
  <c r="B19"/>
  <c r="B18"/>
  <c r="B17"/>
  <c r="B15"/>
  <c r="E95" l="1"/>
  <c r="H119"/>
  <c r="H121" s="1"/>
  <c r="H123" s="1"/>
  <c r="H131" s="1"/>
  <c r="H151" s="1"/>
  <c r="H101"/>
  <c r="H102" s="1"/>
  <c r="H104" s="1"/>
  <c r="I101"/>
  <c r="K101" s="1"/>
  <c r="K102" s="1"/>
  <c r="K104" s="1"/>
  <c r="I110"/>
  <c r="K110" s="1"/>
  <c r="K111" s="1"/>
  <c r="K113" s="1"/>
  <c r="H110"/>
  <c r="H111" s="1"/>
  <c r="H113" s="1"/>
  <c r="H83"/>
  <c r="H84" s="1"/>
  <c r="H86" s="1"/>
  <c r="I83"/>
  <c r="K83" s="1"/>
  <c r="K84" s="1"/>
  <c r="K86" s="1"/>
  <c r="E113"/>
  <c r="J119"/>
  <c r="J121" s="1"/>
  <c r="J123" s="1"/>
  <c r="J131" s="1"/>
  <c r="J151" s="1"/>
  <c r="E86"/>
  <c r="G119"/>
  <c r="G121" s="1"/>
  <c r="G123" s="1"/>
  <c r="G131" s="1"/>
  <c r="G151" s="1"/>
  <c r="I92"/>
  <c r="K92" s="1"/>
  <c r="K93" s="1"/>
  <c r="K95" s="1"/>
  <c r="H92"/>
  <c r="H93" s="1"/>
  <c r="H95" s="1"/>
  <c r="E104"/>
  <c r="I119"/>
  <c r="I121" s="1"/>
  <c r="I123" s="1"/>
  <c r="I131" s="1"/>
  <c r="I151" s="1"/>
  <c r="E119"/>
  <c r="E121" s="1"/>
  <c r="E123" s="1"/>
  <c r="C21"/>
  <c r="B21"/>
  <c r="H152" l="1"/>
  <c r="H154" s="1"/>
  <c r="H157" s="1"/>
  <c r="H160" s="1"/>
  <c r="H166" s="1"/>
  <c r="H167" s="1"/>
  <c r="L95"/>
  <c r="H147" s="1"/>
  <c r="H150" s="1"/>
  <c r="L113"/>
  <c r="J147" s="1"/>
  <c r="J150" s="1"/>
  <c r="J152" s="1"/>
  <c r="J154" s="1"/>
  <c r="J157" s="1"/>
  <c r="J160" s="1"/>
  <c r="J166" s="1"/>
  <c r="J167" s="1"/>
  <c r="L104"/>
  <c r="I147" s="1"/>
  <c r="I150" s="1"/>
  <c r="I152" s="1"/>
  <c r="I154" s="1"/>
  <c r="I157" s="1"/>
  <c r="I160" s="1"/>
  <c r="I166" s="1"/>
  <c r="I167" s="1"/>
  <c r="I168" s="1"/>
  <c r="I169" s="1"/>
  <c r="L86"/>
  <c r="G147" s="1"/>
  <c r="G150" s="1"/>
  <c r="G152" s="1"/>
  <c r="G154" s="1"/>
  <c r="G157" s="1"/>
  <c r="G160" s="1"/>
  <c r="G166" s="1"/>
  <c r="G167" s="1"/>
  <c r="D33"/>
  <c r="C33"/>
  <c r="E33"/>
  <c r="G168" l="1"/>
  <c r="G169"/>
  <c r="H169"/>
  <c r="H168"/>
  <c r="J168"/>
  <c r="J169" s="1"/>
  <c r="D35"/>
  <c r="E35"/>
  <c r="C35"/>
  <c r="B33"/>
  <c r="C64" l="1"/>
  <c r="F64" s="1"/>
  <c r="E137"/>
  <c r="E139" s="1"/>
  <c r="E141" s="1"/>
  <c r="E153" s="1"/>
  <c r="E125"/>
  <c r="E127" s="1"/>
  <c r="E129" s="1"/>
  <c r="E131" s="1"/>
  <c r="E151" s="1"/>
  <c r="C73"/>
  <c r="F73" s="1"/>
  <c r="F137"/>
  <c r="F139" s="1"/>
  <c r="F141" s="1"/>
  <c r="F153" s="1"/>
  <c r="F125"/>
  <c r="F127" s="1"/>
  <c r="F129" s="1"/>
  <c r="C55"/>
  <c r="F55" s="1"/>
  <c r="D137"/>
  <c r="D139" s="1"/>
  <c r="D141" s="1"/>
  <c r="D153" s="1"/>
  <c r="D125"/>
  <c r="D127" s="1"/>
  <c r="D129" s="1"/>
  <c r="E55"/>
  <c r="E56" s="1"/>
  <c r="B35"/>
  <c r="E64" l="1"/>
  <c r="E65" s="1"/>
  <c r="E67" s="1"/>
  <c r="C125"/>
  <c r="C127" s="1"/>
  <c r="C129" s="1"/>
  <c r="C137"/>
  <c r="C139" s="1"/>
  <c r="C141" s="1"/>
  <c r="C153" s="1"/>
  <c r="E58"/>
  <c r="D119"/>
  <c r="D121" s="1"/>
  <c r="D123" s="1"/>
  <c r="D131" s="1"/>
  <c r="D151" s="1"/>
  <c r="E73"/>
  <c r="E74" s="1"/>
  <c r="I73"/>
  <c r="K73" s="1"/>
  <c r="K74" s="1"/>
  <c r="K76" s="1"/>
  <c r="H73"/>
  <c r="H74" s="1"/>
  <c r="H76" s="1"/>
  <c r="I64"/>
  <c r="K64" s="1"/>
  <c r="K65" s="1"/>
  <c r="K67" s="1"/>
  <c r="H64"/>
  <c r="H65" s="1"/>
  <c r="H67" s="1"/>
  <c r="H55"/>
  <c r="H56" s="1"/>
  <c r="H58" s="1"/>
  <c r="I55"/>
  <c r="K55" s="1"/>
  <c r="K56" s="1"/>
  <c r="K58" s="1"/>
  <c r="C46"/>
  <c r="F46" l="1"/>
  <c r="I46" s="1"/>
  <c r="K46" s="1"/>
  <c r="K47" s="1"/>
  <c r="K49" s="1"/>
  <c r="E46"/>
  <c r="E47" s="1"/>
  <c r="D152"/>
  <c r="D154" s="1"/>
  <c r="D157" s="1"/>
  <c r="D160" s="1"/>
  <c r="D166" s="1"/>
  <c r="D167" s="1"/>
  <c r="D168" s="1"/>
  <c r="D169" s="1"/>
  <c r="L58"/>
  <c r="D147" s="1"/>
  <c r="D150" s="1"/>
  <c r="E76"/>
  <c r="L76" s="1"/>
  <c r="F147" s="1"/>
  <c r="F150" s="1"/>
  <c r="F152" s="1"/>
  <c r="F154" s="1"/>
  <c r="F157" s="1"/>
  <c r="F160" s="1"/>
  <c r="F166" s="1"/>
  <c r="F167" s="1"/>
  <c r="F168" s="1"/>
  <c r="F169" s="1"/>
  <c r="F119"/>
  <c r="F121" s="1"/>
  <c r="F123" s="1"/>
  <c r="F131" s="1"/>
  <c r="F151" s="1"/>
  <c r="L67"/>
  <c r="E147" s="1"/>
  <c r="E150" s="1"/>
  <c r="E152" s="1"/>
  <c r="E154" s="1"/>
  <c r="E157" s="1"/>
  <c r="E160" s="1"/>
  <c r="E166" s="1"/>
  <c r="E167" s="1"/>
  <c r="H46"/>
  <c r="H47" s="1"/>
  <c r="H49" s="1"/>
  <c r="E168" l="1"/>
  <c r="E169" s="1"/>
  <c r="E49"/>
  <c r="L49" s="1"/>
  <c r="C147" s="1"/>
  <c r="C150" s="1"/>
  <c r="C152" s="1"/>
  <c r="C154" s="1"/>
  <c r="C157" s="1"/>
  <c r="C160" s="1"/>
  <c r="C166" s="1"/>
  <c r="C167" s="1"/>
  <c r="C119"/>
  <c r="C121" s="1"/>
  <c r="C123" s="1"/>
  <c r="C131" s="1"/>
  <c r="C151" s="1"/>
  <c r="C168" l="1"/>
  <c r="C169" s="1"/>
</calcChain>
</file>

<file path=xl/sharedStrings.xml><?xml version="1.0" encoding="utf-8"?>
<sst xmlns="http://schemas.openxmlformats.org/spreadsheetml/2006/main" count="299" uniqueCount="98">
  <si>
    <t>TOTAL</t>
  </si>
  <si>
    <t>CHOCOTEJAS GALIA</t>
  </si>
  <si>
    <t>RESPUESTAS</t>
  </si>
  <si>
    <t>1er TRIMESTRE</t>
  </si>
  <si>
    <t>2do TRIMESTRE</t>
  </si>
  <si>
    <t>3er TRIMESTRE</t>
  </si>
  <si>
    <t>UNID TOTALES</t>
  </si>
  <si>
    <t>1.- PRESUPUESTO DE VENTA (PV= Q*PUV)</t>
  </si>
  <si>
    <t>DETALLE</t>
  </si>
  <si>
    <t>4to Trimestre</t>
  </si>
  <si>
    <t>2.- PRESUESTO DE PRODUCCION (PP= IF+PV-II)</t>
  </si>
  <si>
    <t>CHOCOTEJAS</t>
  </si>
  <si>
    <t>I FINAL</t>
  </si>
  <si>
    <t>VENTAS</t>
  </si>
  <si>
    <t>I INCIAL</t>
  </si>
  <si>
    <t>PRECION UNITARIO DE VENTA</t>
  </si>
  <si>
    <t>1er TRIM (U's)</t>
  </si>
  <si>
    <t>2do TRIM (U's)</t>
  </si>
  <si>
    <t>3er TRIM (U's)</t>
  </si>
  <si>
    <t>4to TRIM (U's)</t>
  </si>
  <si>
    <t>1er TRIM (S/)</t>
  </si>
  <si>
    <t>2do TRIM (S/)</t>
  </si>
  <si>
    <t>3er TRIM (S/)</t>
  </si>
  <si>
    <t>4to TRIM (S/)</t>
  </si>
  <si>
    <t>NECESIDAD de PRODUCCION</t>
  </si>
  <si>
    <t>I. INICIAL EN C/ TRIMESTRE 10% DE VENTAS PROYECTADAS</t>
  </si>
  <si>
    <t>PRODUCCION REQUERIDA</t>
  </si>
  <si>
    <t>PRESUPUESTO DE REQUERIMIENTOS DE MATERIA PRIMA</t>
  </si>
  <si>
    <t>PRODUCTO</t>
  </si>
  <si>
    <t>PRODUCTO D</t>
  </si>
  <si>
    <t xml:space="preserve"> </t>
  </si>
  <si>
    <t>COSTO  UNITARIO DE LA MATERIA PRIMA</t>
  </si>
  <si>
    <t>CHOCOLATE</t>
  </si>
  <si>
    <t>MANJAR BLANCO</t>
  </si>
  <si>
    <t>PECANA</t>
  </si>
  <si>
    <t>REQUERIMIENTO DEL PRODUCTO</t>
  </si>
  <si>
    <t>TOTAL  CAJAS</t>
  </si>
  <si>
    <t>TOTAL BALDES</t>
  </si>
  <si>
    <t>PRIMER TRIMESTRE 2006</t>
  </si>
  <si>
    <t>COMPRAS TOTALES DE MAT. DIRECTOS</t>
  </si>
  <si>
    <t>CONSUMO DE MATERIA PRIMA</t>
  </si>
  <si>
    <t xml:space="preserve">3/4.- PRESUPUESTO DE CONSUMO Y COMPRAS DE MATERIALES DIRECTOS </t>
  </si>
  <si>
    <t>SEGUNDO TRIMESTRE 2006</t>
  </si>
  <si>
    <t>TERCER TRIMESTRE 2006</t>
  </si>
  <si>
    <t>CUARTO TRIMESTRE 2006</t>
  </si>
  <si>
    <t>CUARTO TRIMESTRE 2007</t>
  </si>
  <si>
    <t>PRIMER TRIMESTRE 2007</t>
  </si>
  <si>
    <t>SEGUNDO TRIMESTRE 2007</t>
  </si>
  <si>
    <t>TERCER TRIMESTRE 2007</t>
  </si>
  <si>
    <t>TOTAL DE HORAS</t>
  </si>
  <si>
    <t>COSTO POR HORA</t>
  </si>
  <si>
    <t>5.- PRESUPUESTO DE MANO DE OBRA DIRECTA</t>
  </si>
  <si>
    <t>MOLDEO</t>
  </si>
  <si>
    <t>MINUTOS REQUERIDOS POR CAJA</t>
  </si>
  <si>
    <t>REQS DE PRODUCCION (CAJAS)</t>
  </si>
  <si>
    <t>ETAPA</t>
  </si>
  <si>
    <t>COSTO MOD MOLDEO</t>
  </si>
  <si>
    <t>COSTO MOD EMPAQUE</t>
  </si>
  <si>
    <t>REQS DE PRODUCCION (CHOCOTEJA)</t>
  </si>
  <si>
    <t>MINUTOS REQUERIDOS POR CHOCOTEJA</t>
  </si>
  <si>
    <t>1ER TRIM '06</t>
  </si>
  <si>
    <t>2DO TRIM '06</t>
  </si>
  <si>
    <t>3ER TRIM '06</t>
  </si>
  <si>
    <t>4TO TRIM '06</t>
  </si>
  <si>
    <t>1ER TRIM '07</t>
  </si>
  <si>
    <t>2DO TRIM '07</t>
  </si>
  <si>
    <t>3ER TRIM '07</t>
  </si>
  <si>
    <t>4TO TRIM '07</t>
  </si>
  <si>
    <t>COSTO TOTAL MOD</t>
  </si>
  <si>
    <t>6.- COSTOS INDIRECTOS DE FABRICACION VARIABLES Y FIJOS</t>
  </si>
  <si>
    <t>COSTO VARIABLE / CHOCOTEJA</t>
  </si>
  <si>
    <t>COSTO VARIABLE TOTAL</t>
  </si>
  <si>
    <t>TOTAL COSTOS INDIRECTOS DE FAB</t>
  </si>
  <si>
    <t>COSTO FIJO TOTAL</t>
  </si>
  <si>
    <t xml:space="preserve">COMPRAS NETAS MATERIAS PRIMAS </t>
  </si>
  <si>
    <t>MAS:</t>
  </si>
  <si>
    <t xml:space="preserve">INVENTARIO INICIAL DE MATERIAS PRIMAS </t>
  </si>
  <si>
    <t>MENOS:</t>
  </si>
  <si>
    <t xml:space="preserve">INVENTARIO FINAL DE MATERIAS PRIMAS </t>
  </si>
  <si>
    <t>IGUAL A:</t>
  </si>
  <si>
    <t>MATERIA PRIMA UTILIZADA</t>
  </si>
  <si>
    <t>MANO DE OBRA DIRECTA</t>
  </si>
  <si>
    <t>COSTO PRIMO</t>
  </si>
  <si>
    <t>GASTOS INDIRECTOS DE PRODUCCION</t>
  </si>
  <si>
    <t>COSTO TOTAL DE MANUFACTURA</t>
  </si>
  <si>
    <t>INVENTARIO INICIAL PRODUCCION EN PROCESO</t>
  </si>
  <si>
    <t>INVENTARIO FINAL PRODUCCION EN PROCESO</t>
  </si>
  <si>
    <t>COSTO TOTAL DE ARTICULOS PRODUCIDOS</t>
  </si>
  <si>
    <t>INVENTARIO INICIAL PRODUCTOS TERMINADOS</t>
  </si>
  <si>
    <t xml:space="preserve">INVENTARIO FINAL PRODUCTOS TERMINADOS </t>
  </si>
  <si>
    <t xml:space="preserve">COSTO DE VENTAS </t>
  </si>
  <si>
    <t>7.- COSTO DE VENTAS</t>
  </si>
  <si>
    <t>8.- ESTADO DE GANACIAS Y PERDIDAS</t>
  </si>
  <si>
    <t>VENTAS NETAS</t>
  </si>
  <si>
    <t>UTILIDAD ANTES DE IMPUESTOS</t>
  </si>
  <si>
    <t>IMPUESTOS (30%)</t>
  </si>
  <si>
    <t>UTILIDAD NETA</t>
  </si>
  <si>
    <t>VENTA ANUAL (S/)</t>
  </si>
</sst>
</file>

<file path=xl/styles.xml><?xml version="1.0" encoding="utf-8"?>
<styleSheet xmlns="http://schemas.openxmlformats.org/spreadsheetml/2006/main">
  <numFmts count="2">
    <numFmt numFmtId="172" formatCode="0.0000"/>
    <numFmt numFmtId="174" formatCode="&quot;$&quot;#,##0.00;[Red]\-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atang"/>
      <family val="1"/>
    </font>
    <font>
      <b/>
      <sz val="9"/>
      <color theme="1"/>
      <name val="Batang"/>
      <family val="1"/>
    </font>
    <font>
      <sz val="9"/>
      <color theme="1"/>
      <name val="Calibri"/>
      <family val="2"/>
      <scheme val="minor"/>
    </font>
    <font>
      <sz val="9"/>
      <color theme="1"/>
      <name val="Batang"/>
      <family val="1"/>
    </font>
    <font>
      <b/>
      <sz val="9"/>
      <color rgb="FFFF0000"/>
      <name val="Batang"/>
      <family val="1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9" fontId="5" fillId="0" borderId="0" xfId="0" applyNumberFormat="1" applyFo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4" xfId="0" applyFont="1" applyBorder="1" applyAlignment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7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16" xfId="0" applyBorder="1"/>
    <xf numFmtId="3" fontId="0" fillId="3" borderId="16" xfId="0" applyNumberFormat="1" applyFill="1" applyBorder="1"/>
    <xf numFmtId="0" fontId="0" fillId="0" borderId="10" xfId="0" applyBorder="1"/>
    <xf numFmtId="0" fontId="0" fillId="0" borderId="14" xfId="0" applyBorder="1"/>
    <xf numFmtId="4" fontId="1" fillId="0" borderId="7" xfId="0" applyNumberFormat="1" applyFont="1" applyBorder="1"/>
    <xf numFmtId="4" fontId="1" fillId="0" borderId="9" xfId="0" applyNumberFormat="1" applyFont="1" applyBorder="1"/>
    <xf numFmtId="3" fontId="1" fillId="3" borderId="16" xfId="0" applyNumberFormat="1" applyFont="1" applyFill="1" applyBorder="1"/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16" xfId="0" applyFill="1" applyBorder="1"/>
    <xf numFmtId="3" fontId="0" fillId="0" borderId="16" xfId="0" applyNumberFormat="1" applyFill="1" applyBorder="1"/>
    <xf numFmtId="172" fontId="0" fillId="0" borderId="16" xfId="0" applyNumberFormat="1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/>
    <xf numFmtId="4" fontId="0" fillId="0" borderId="16" xfId="0" applyNumberFormat="1" applyFill="1" applyBorder="1"/>
    <xf numFmtId="4" fontId="0" fillId="0" borderId="5" xfId="0" applyNumberFormat="1" applyFill="1" applyBorder="1"/>
    <xf numFmtId="4" fontId="0" fillId="0" borderId="6" xfId="0" applyNumberFormat="1" applyFill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1" xfId="0" applyFont="1" applyBorder="1"/>
    <xf numFmtId="3" fontId="1" fillId="3" borderId="16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Fill="1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Fill="1" applyBorder="1"/>
    <xf numFmtId="0" fontId="0" fillId="0" borderId="22" xfId="0" applyBorder="1"/>
    <xf numFmtId="3" fontId="0" fillId="0" borderId="22" xfId="0" applyNumberFormat="1" applyFill="1" applyBorder="1"/>
    <xf numFmtId="0" fontId="0" fillId="0" borderId="23" xfId="0" applyBorder="1"/>
    <xf numFmtId="3" fontId="0" fillId="0" borderId="26" xfId="0" applyNumberFormat="1" applyBorder="1"/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26" xfId="0" applyBorder="1"/>
    <xf numFmtId="3" fontId="0" fillId="0" borderId="26" xfId="0" applyNumberFormat="1" applyFill="1" applyBorder="1" applyAlignment="1">
      <alignment horizontal="center"/>
    </xf>
    <xf numFmtId="0" fontId="1" fillId="0" borderId="19" xfId="0" applyFont="1" applyBorder="1"/>
    <xf numFmtId="3" fontId="0" fillId="0" borderId="22" xfId="0" applyNumberFormat="1" applyFill="1" applyBorder="1" applyAlignment="1">
      <alignment horizontal="center"/>
    </xf>
    <xf numFmtId="0" fontId="0" fillId="0" borderId="29" xfId="0" applyBorder="1"/>
    <xf numFmtId="3" fontId="1" fillId="3" borderId="15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4" fontId="0" fillId="0" borderId="1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1" fillId="3" borderId="30" xfId="0" applyNumberFormat="1" applyFont="1" applyFill="1" applyBorder="1" applyAlignment="1">
      <alignment horizontal="center"/>
    </xf>
    <xf numFmtId="3" fontId="1" fillId="3" borderId="28" xfId="0" applyNumberFormat="1" applyFont="1" applyFill="1" applyBorder="1" applyAlignment="1">
      <alignment horizontal="center"/>
    </xf>
    <xf numFmtId="3" fontId="1" fillId="3" borderId="24" xfId="0" applyNumberFormat="1" applyFont="1" applyFill="1" applyBorder="1"/>
    <xf numFmtId="3" fontId="1" fillId="3" borderId="25" xfId="0" applyNumberFormat="1" applyFont="1" applyFill="1" applyBorder="1"/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70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8"/>
  <sheetViews>
    <sheetView tabSelected="1" workbookViewId="0"/>
  </sheetViews>
  <sheetFormatPr defaultColWidth="11.42578125" defaultRowHeight="15"/>
  <cols>
    <col min="1" max="1" width="29.42578125" customWidth="1"/>
    <col min="2" max="2" width="32.5703125" customWidth="1"/>
    <col min="3" max="3" width="18.5703125" customWidth="1"/>
    <col min="4" max="4" width="20.42578125" customWidth="1"/>
    <col min="5" max="5" width="21.85546875" customWidth="1"/>
    <col min="6" max="9" width="18.5703125" customWidth="1"/>
    <col min="10" max="10" width="14.28515625" customWidth="1"/>
  </cols>
  <sheetData>
    <row r="2" spans="1:10">
      <c r="A2" s="9" t="s">
        <v>1</v>
      </c>
      <c r="B2" s="4"/>
      <c r="C2" s="4"/>
      <c r="E2" s="8"/>
      <c r="F2" s="8"/>
      <c r="G2" s="8"/>
      <c r="H2" s="8"/>
      <c r="I2" s="8"/>
      <c r="J2" s="8"/>
    </row>
    <row r="3" spans="1:10">
      <c r="A3" s="4"/>
      <c r="B3" s="4"/>
      <c r="C3" s="4"/>
      <c r="E3" s="8"/>
      <c r="F3" s="8"/>
      <c r="G3" s="8"/>
      <c r="H3" s="8"/>
      <c r="I3" s="8"/>
      <c r="J3" s="8"/>
    </row>
    <row r="4" spans="1:10">
      <c r="A4" s="3" t="s">
        <v>2</v>
      </c>
      <c r="B4" s="4"/>
      <c r="C4" s="4"/>
      <c r="E4" s="8"/>
      <c r="F4" s="8"/>
      <c r="G4" s="8"/>
      <c r="H4" s="8"/>
      <c r="I4" s="8"/>
      <c r="J4" s="8"/>
    </row>
    <row r="5" spans="1:10">
      <c r="A5" s="4"/>
      <c r="B5" s="4"/>
      <c r="C5" s="4"/>
      <c r="E5" s="11"/>
      <c r="F5" s="11"/>
      <c r="G5" s="8"/>
      <c r="H5" s="8"/>
      <c r="I5" s="8"/>
      <c r="J5" s="8"/>
    </row>
    <row r="6" spans="1:10">
      <c r="A6" s="13" t="s">
        <v>7</v>
      </c>
      <c r="B6" s="13"/>
      <c r="C6" s="4"/>
    </row>
    <row r="7" spans="1:10">
      <c r="A7" s="3"/>
      <c r="B7" s="4"/>
      <c r="C7" s="4"/>
    </row>
    <row r="8" spans="1:10">
      <c r="A8" s="13" t="s">
        <v>15</v>
      </c>
      <c r="B8" s="13"/>
      <c r="C8" s="6">
        <v>2</v>
      </c>
    </row>
    <row r="9" spans="1:10">
      <c r="A9" s="4"/>
      <c r="B9" s="4"/>
      <c r="C9" s="4"/>
    </row>
    <row r="10" spans="1:10">
      <c r="A10" s="4"/>
      <c r="B10" s="16">
        <v>2006</v>
      </c>
      <c r="C10" s="16">
        <v>2007</v>
      </c>
    </row>
    <row r="11" spans="1:10">
      <c r="A11" s="7" t="s">
        <v>16</v>
      </c>
      <c r="B11" s="7">
        <v>60000</v>
      </c>
      <c r="C11" s="7">
        <v>60000</v>
      </c>
    </row>
    <row r="12" spans="1:10">
      <c r="A12" s="7" t="s">
        <v>17</v>
      </c>
      <c r="B12" s="7">
        <v>75000</v>
      </c>
      <c r="C12" s="7">
        <v>75000</v>
      </c>
    </row>
    <row r="13" spans="1:10">
      <c r="A13" s="7" t="s">
        <v>18</v>
      </c>
      <c r="B13" s="7">
        <v>80000</v>
      </c>
      <c r="C13" s="7">
        <v>80000</v>
      </c>
    </row>
    <row r="14" spans="1:10" ht="15.75" thickBot="1">
      <c r="A14" s="87" t="s">
        <v>19</v>
      </c>
      <c r="B14" s="87">
        <v>100000</v>
      </c>
      <c r="C14" s="87">
        <v>100000</v>
      </c>
    </row>
    <row r="15" spans="1:10" ht="15.75" thickBot="1">
      <c r="A15" s="94" t="s">
        <v>6</v>
      </c>
      <c r="B15" s="92">
        <f>SUM(B11:B14)</f>
        <v>315000</v>
      </c>
      <c r="C15" s="93">
        <f>SUM(C11:C14)</f>
        <v>315000</v>
      </c>
    </row>
    <row r="16" spans="1:10">
      <c r="A16" s="8"/>
      <c r="B16" s="8"/>
      <c r="C16" s="8"/>
    </row>
    <row r="17" spans="1:9">
      <c r="A17" s="7" t="s">
        <v>20</v>
      </c>
      <c r="B17" s="7">
        <f>B11*$C$8</f>
        <v>120000</v>
      </c>
      <c r="C17" s="7">
        <f>C11*$C$8</f>
        <v>120000</v>
      </c>
    </row>
    <row r="18" spans="1:9">
      <c r="A18" s="7" t="s">
        <v>21</v>
      </c>
      <c r="B18" s="7">
        <f t="shared" ref="B18:C20" si="0">B12*$C$8</f>
        <v>150000</v>
      </c>
      <c r="C18" s="7">
        <f t="shared" si="0"/>
        <v>150000</v>
      </c>
    </row>
    <row r="19" spans="1:9">
      <c r="A19" s="7" t="s">
        <v>22</v>
      </c>
      <c r="B19" s="7">
        <f t="shared" si="0"/>
        <v>160000</v>
      </c>
      <c r="C19" s="7">
        <f t="shared" si="0"/>
        <v>160000</v>
      </c>
    </row>
    <row r="20" spans="1:9" ht="15.75" thickBot="1">
      <c r="A20" s="87" t="s">
        <v>23</v>
      </c>
      <c r="B20" s="87">
        <f t="shared" si="0"/>
        <v>200000</v>
      </c>
      <c r="C20" s="87">
        <f t="shared" si="0"/>
        <v>200000</v>
      </c>
    </row>
    <row r="21" spans="1:9" ht="15.75" thickBot="1">
      <c r="A21" s="94" t="s">
        <v>97</v>
      </c>
      <c r="B21" s="92">
        <f>SUM(B17:B20)</f>
        <v>630000</v>
      </c>
      <c r="C21" s="93">
        <f>SUM(C17:C20)</f>
        <v>630000</v>
      </c>
    </row>
    <row r="23" spans="1:9">
      <c r="A23" s="2"/>
    </row>
    <row r="24" spans="1:9">
      <c r="A24" s="13" t="s">
        <v>10</v>
      </c>
      <c r="B24" s="13"/>
      <c r="C24" s="13"/>
      <c r="D24" s="8"/>
      <c r="E24" s="8"/>
      <c r="F24" s="8"/>
    </row>
    <row r="25" spans="1:9">
      <c r="A25" s="8"/>
      <c r="B25" s="8"/>
      <c r="C25" s="8"/>
      <c r="D25" s="8"/>
      <c r="E25" s="8"/>
      <c r="F25" s="8"/>
    </row>
    <row r="26" spans="1:9">
      <c r="A26" s="12" t="s">
        <v>25</v>
      </c>
      <c r="B26" s="8"/>
      <c r="C26" s="8"/>
      <c r="D26" s="8"/>
      <c r="E26" s="8"/>
      <c r="F26" s="8"/>
    </row>
    <row r="27" spans="1:9">
      <c r="A27" s="8"/>
      <c r="B27" s="8"/>
      <c r="C27" s="8"/>
      <c r="D27" s="8"/>
      <c r="E27" s="8"/>
      <c r="F27" s="8"/>
    </row>
    <row r="28" spans="1:9">
      <c r="A28" s="8"/>
      <c r="B28" s="18">
        <v>2006</v>
      </c>
      <c r="C28" s="19"/>
      <c r="D28" s="19"/>
      <c r="E28" s="20"/>
      <c r="F28" s="18">
        <v>2007</v>
      </c>
      <c r="G28" s="19"/>
      <c r="H28" s="19"/>
      <c r="I28" s="20"/>
    </row>
    <row r="29" spans="1:9">
      <c r="A29" s="7" t="s">
        <v>8</v>
      </c>
      <c r="B29" s="7" t="s">
        <v>3</v>
      </c>
      <c r="C29" s="7" t="s">
        <v>4</v>
      </c>
      <c r="D29" s="7" t="s">
        <v>5</v>
      </c>
      <c r="E29" s="7" t="s">
        <v>9</v>
      </c>
      <c r="F29" s="7" t="s">
        <v>3</v>
      </c>
      <c r="G29" s="7" t="s">
        <v>4</v>
      </c>
      <c r="H29" s="7" t="s">
        <v>5</v>
      </c>
      <c r="I29" s="7" t="s">
        <v>9</v>
      </c>
    </row>
    <row r="30" spans="1:9">
      <c r="A30" s="17"/>
      <c r="B30" s="14" t="s">
        <v>11</v>
      </c>
      <c r="C30" s="15"/>
      <c r="D30" s="15"/>
      <c r="E30" s="15"/>
      <c r="F30" s="15"/>
      <c r="G30" s="15"/>
      <c r="H30" s="15"/>
      <c r="I30" s="15"/>
    </row>
    <row r="31" spans="1:9">
      <c r="A31" s="7" t="s">
        <v>12</v>
      </c>
      <c r="B31" s="7">
        <f>C34</f>
        <v>7500</v>
      </c>
      <c r="C31" s="7">
        <f>D34</f>
        <v>8000</v>
      </c>
      <c r="D31" s="7">
        <f>E34</f>
        <v>10000</v>
      </c>
      <c r="E31" s="7">
        <f>F34</f>
        <v>6000</v>
      </c>
      <c r="F31" s="7">
        <f>G34</f>
        <v>7500</v>
      </c>
      <c r="G31" s="7">
        <f>H34</f>
        <v>8000</v>
      </c>
      <c r="H31" s="7">
        <f>I34</f>
        <v>10000</v>
      </c>
      <c r="I31" s="7">
        <v>0</v>
      </c>
    </row>
    <row r="32" spans="1:9">
      <c r="A32" s="7" t="s">
        <v>13</v>
      </c>
      <c r="B32" s="7">
        <v>60000</v>
      </c>
      <c r="C32" s="7">
        <v>75000</v>
      </c>
      <c r="D32" s="7">
        <v>80000</v>
      </c>
      <c r="E32" s="7">
        <v>100000</v>
      </c>
      <c r="F32" s="7">
        <v>60000</v>
      </c>
      <c r="G32" s="7">
        <v>75000</v>
      </c>
      <c r="H32" s="7">
        <v>80000</v>
      </c>
      <c r="I32" s="7">
        <v>100000</v>
      </c>
    </row>
    <row r="33" spans="1:12">
      <c r="A33" s="7" t="s">
        <v>24</v>
      </c>
      <c r="B33" s="7">
        <f>SUM(B31:B32)</f>
        <v>67500</v>
      </c>
      <c r="C33" s="7">
        <f>SUM(C31:C32)</f>
        <v>83000</v>
      </c>
      <c r="D33" s="7">
        <f>SUM(D31:D32)</f>
        <v>90000</v>
      </c>
      <c r="E33" s="7">
        <f>SUM(E31:E32)</f>
        <v>106000</v>
      </c>
      <c r="F33" s="7">
        <f>SUM(F31:F32)</f>
        <v>67500</v>
      </c>
      <c r="G33" s="7">
        <f>SUM(G31:G32)</f>
        <v>83000</v>
      </c>
      <c r="H33" s="7">
        <f>SUM(H31:H32)</f>
        <v>90000</v>
      </c>
      <c r="I33" s="7">
        <f>SUM(I31:I32)</f>
        <v>100000</v>
      </c>
    </row>
    <row r="34" spans="1:12" ht="15.75" thickBot="1">
      <c r="A34" s="87" t="s">
        <v>14</v>
      </c>
      <c r="B34" s="87">
        <v>0</v>
      </c>
      <c r="C34" s="87">
        <f>C32*0.1</f>
        <v>7500</v>
      </c>
      <c r="D34" s="87">
        <f t="shared" ref="D34:F34" si="1">D32*0.1</f>
        <v>8000</v>
      </c>
      <c r="E34" s="87">
        <f t="shared" si="1"/>
        <v>10000</v>
      </c>
      <c r="F34" s="87">
        <f t="shared" si="1"/>
        <v>6000</v>
      </c>
      <c r="G34" s="87">
        <f>G32*0.1</f>
        <v>7500</v>
      </c>
      <c r="H34" s="87">
        <f t="shared" ref="H34:I34" si="2">H32*0.1</f>
        <v>8000</v>
      </c>
      <c r="I34" s="87">
        <f t="shared" si="2"/>
        <v>10000</v>
      </c>
    </row>
    <row r="35" spans="1:12" ht="15.75" thickBot="1">
      <c r="A35" s="95" t="s">
        <v>26</v>
      </c>
      <c r="B35" s="96">
        <f>B33-B34</f>
        <v>67500</v>
      </c>
      <c r="C35" s="96">
        <f>C33-C34</f>
        <v>75500</v>
      </c>
      <c r="D35" s="96">
        <f t="shared" ref="D35:I35" si="3">D33-D34</f>
        <v>82000</v>
      </c>
      <c r="E35" s="96">
        <f t="shared" si="3"/>
        <v>96000</v>
      </c>
      <c r="F35" s="96">
        <f t="shared" si="3"/>
        <v>61500</v>
      </c>
      <c r="G35" s="96">
        <f t="shared" si="3"/>
        <v>75500</v>
      </c>
      <c r="H35" s="96">
        <f t="shared" si="3"/>
        <v>82000</v>
      </c>
      <c r="I35" s="97">
        <f t="shared" si="3"/>
        <v>90000</v>
      </c>
    </row>
    <row r="36" spans="1:12">
      <c r="A36" s="8"/>
      <c r="B36" s="8"/>
      <c r="C36" s="8"/>
      <c r="D36" s="8"/>
      <c r="E36" s="8"/>
      <c r="F36" s="8"/>
    </row>
    <row r="37" spans="1:12">
      <c r="E37" s="8"/>
    </row>
    <row r="38" spans="1:12">
      <c r="E38" s="8"/>
    </row>
    <row r="39" spans="1:12">
      <c r="A39" s="13" t="s">
        <v>41</v>
      </c>
      <c r="B39" s="13"/>
      <c r="C39" s="13"/>
      <c r="D39" s="13"/>
      <c r="E39" s="13"/>
      <c r="F39" s="13"/>
    </row>
    <row r="40" spans="1:12" ht="15.75" thickBot="1">
      <c r="A40" s="5"/>
      <c r="B40" s="5"/>
      <c r="C40" s="5"/>
      <c r="D40" s="5"/>
      <c r="E40" s="5"/>
      <c r="F40" s="5"/>
    </row>
    <row r="41" spans="1:12" ht="15.75" thickBot="1">
      <c r="B41" s="39" t="s">
        <v>27</v>
      </c>
      <c r="C41" s="40"/>
      <c r="D41" s="40"/>
      <c r="E41" s="40"/>
      <c r="F41" s="40"/>
      <c r="G41" s="40"/>
      <c r="H41" s="40"/>
      <c r="I41" s="40"/>
      <c r="J41" s="40"/>
      <c r="K41" s="40"/>
      <c r="L41" s="41"/>
    </row>
    <row r="42" spans="1:12" ht="15.75" thickBot="1">
      <c r="B42" s="21"/>
      <c r="C42" s="42" t="s">
        <v>38</v>
      </c>
      <c r="D42" s="42"/>
      <c r="E42" s="42"/>
      <c r="F42" s="42"/>
      <c r="G42" s="42"/>
      <c r="H42" s="42"/>
      <c r="I42" s="42"/>
      <c r="J42" s="42"/>
      <c r="K42" s="42"/>
      <c r="L42" s="43"/>
    </row>
    <row r="43" spans="1:12" ht="16.5" thickTop="1" thickBot="1">
      <c r="B43" s="22" t="s">
        <v>28</v>
      </c>
      <c r="C43" s="23" t="s">
        <v>32</v>
      </c>
      <c r="D43" s="24"/>
      <c r="E43" s="25"/>
      <c r="F43" s="23" t="s">
        <v>33</v>
      </c>
      <c r="G43" s="24"/>
      <c r="H43" s="25"/>
      <c r="I43" s="23" t="s">
        <v>34</v>
      </c>
      <c r="J43" s="24"/>
      <c r="K43" s="25"/>
      <c r="L43" s="22" t="s">
        <v>0</v>
      </c>
    </row>
    <row r="44" spans="1:12" ht="15.75" customHeight="1" thickTop="1">
      <c r="B44" s="26"/>
      <c r="C44" s="22" t="s">
        <v>26</v>
      </c>
      <c r="D44" s="22" t="s">
        <v>35</v>
      </c>
      <c r="E44" s="22" t="s">
        <v>36</v>
      </c>
      <c r="F44" s="22" t="s">
        <v>26</v>
      </c>
      <c r="G44" s="22" t="s">
        <v>35</v>
      </c>
      <c r="H44" s="27" t="s">
        <v>37</v>
      </c>
      <c r="I44" s="22" t="s">
        <v>26</v>
      </c>
      <c r="J44" s="22" t="s">
        <v>35</v>
      </c>
      <c r="K44" s="22" t="s">
        <v>0</v>
      </c>
      <c r="L44" s="26"/>
    </row>
    <row r="45" spans="1:12" ht="15.75" thickBot="1">
      <c r="B45" s="28"/>
      <c r="C45" s="28"/>
      <c r="D45" s="28"/>
      <c r="E45" s="28"/>
      <c r="F45" s="28"/>
      <c r="G45" s="28"/>
      <c r="H45" s="30"/>
      <c r="I45" s="28"/>
      <c r="J45" s="28"/>
      <c r="K45" s="28"/>
      <c r="L45" s="28"/>
    </row>
    <row r="46" spans="1:12" ht="16.5" thickTop="1" thickBot="1">
      <c r="B46" s="44" t="s">
        <v>29</v>
      </c>
      <c r="C46" s="45">
        <f>B35</f>
        <v>67500</v>
      </c>
      <c r="D46" s="46">
        <f>1/50</f>
        <v>0.02</v>
      </c>
      <c r="E46" s="45">
        <f>C46*D46+10</f>
        <v>1360</v>
      </c>
      <c r="F46" s="45">
        <f>C46</f>
        <v>67500</v>
      </c>
      <c r="G46" s="46">
        <f>1/450</f>
        <v>2.2222222222222222E-3</v>
      </c>
      <c r="H46" s="45">
        <f t="shared" ref="H46" si="4">+F46*G46</f>
        <v>150</v>
      </c>
      <c r="I46" s="45">
        <f>F46</f>
        <v>67500</v>
      </c>
      <c r="J46" s="44">
        <v>1</v>
      </c>
      <c r="K46" s="45">
        <f t="shared" ref="K46" si="5">+I46*J46</f>
        <v>67500</v>
      </c>
      <c r="L46" s="33" t="s">
        <v>30</v>
      </c>
    </row>
    <row r="47" spans="1:12" ht="16.5" thickTop="1" thickBot="1">
      <c r="B47" s="55" t="s">
        <v>40</v>
      </c>
      <c r="C47" s="56"/>
      <c r="D47" s="57"/>
      <c r="E47" s="32">
        <f>SUM(E46:E46)</f>
        <v>1360</v>
      </c>
      <c r="F47" s="50"/>
      <c r="G47" s="51"/>
      <c r="H47" s="32">
        <f>SUM(H46:H46)</f>
        <v>150</v>
      </c>
      <c r="I47" s="50"/>
      <c r="J47" s="51"/>
      <c r="K47" s="32">
        <f>SUM(K46:K46)</f>
        <v>67500</v>
      </c>
      <c r="L47" s="34" t="s">
        <v>30</v>
      </c>
    </row>
    <row r="48" spans="1:12" ht="16.5" thickTop="1" thickBot="1">
      <c r="B48" s="47" t="s">
        <v>31</v>
      </c>
      <c r="C48" s="48"/>
      <c r="D48" s="49"/>
      <c r="E48" s="52">
        <v>6.3</v>
      </c>
      <c r="F48" s="53"/>
      <c r="G48" s="54"/>
      <c r="H48" s="52">
        <v>54</v>
      </c>
      <c r="I48" s="53"/>
      <c r="J48" s="54"/>
      <c r="K48" s="52">
        <v>0.09</v>
      </c>
      <c r="L48" s="29"/>
    </row>
    <row r="49" spans="1:12" s="1" customFormat="1" ht="16.5" thickTop="1" thickBot="1">
      <c r="B49" s="58" t="s">
        <v>39</v>
      </c>
      <c r="C49" s="59"/>
      <c r="D49" s="60"/>
      <c r="E49" s="37">
        <f>+E47*E48</f>
        <v>8568</v>
      </c>
      <c r="F49" s="35"/>
      <c r="G49" s="36"/>
      <c r="H49" s="37">
        <f>+H47*H48</f>
        <v>8100</v>
      </c>
      <c r="I49" s="35"/>
      <c r="J49" s="36"/>
      <c r="K49" s="37">
        <f>+K47*K48</f>
        <v>6075</v>
      </c>
      <c r="L49" s="37">
        <f>E49+H49+K49</f>
        <v>22743</v>
      </c>
    </row>
    <row r="50" spans="1:12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2" ht="15.75" thickBot="1">
      <c r="B51" s="21"/>
      <c r="C51" s="42" t="s">
        <v>42</v>
      </c>
      <c r="D51" s="42"/>
      <c r="E51" s="42"/>
      <c r="F51" s="42"/>
      <c r="G51" s="42"/>
      <c r="H51" s="42"/>
      <c r="I51" s="42"/>
      <c r="J51" s="42"/>
      <c r="K51" s="42"/>
      <c r="L51" s="43"/>
    </row>
    <row r="52" spans="1:12" ht="16.5" thickTop="1" thickBot="1">
      <c r="B52" s="22" t="s">
        <v>28</v>
      </c>
      <c r="C52" s="23" t="s">
        <v>32</v>
      </c>
      <c r="D52" s="24"/>
      <c r="E52" s="25"/>
      <c r="F52" s="23" t="s">
        <v>33</v>
      </c>
      <c r="G52" s="24"/>
      <c r="H52" s="25"/>
      <c r="I52" s="23" t="s">
        <v>34</v>
      </c>
      <c r="J52" s="24"/>
      <c r="K52" s="25"/>
      <c r="L52" s="22" t="s">
        <v>0</v>
      </c>
    </row>
    <row r="53" spans="1:12" ht="15.75" customHeight="1" thickTop="1">
      <c r="B53" s="26"/>
      <c r="C53" s="22" t="s">
        <v>26</v>
      </c>
      <c r="D53" s="22" t="s">
        <v>35</v>
      </c>
      <c r="E53" s="22" t="s">
        <v>36</v>
      </c>
      <c r="F53" s="22" t="s">
        <v>26</v>
      </c>
      <c r="G53" s="22" t="s">
        <v>35</v>
      </c>
      <c r="H53" s="27" t="s">
        <v>37</v>
      </c>
      <c r="I53" s="22" t="s">
        <v>26</v>
      </c>
      <c r="J53" s="22" t="s">
        <v>35</v>
      </c>
      <c r="K53" s="22" t="s">
        <v>0</v>
      </c>
      <c r="L53" s="26"/>
    </row>
    <row r="54" spans="1:12" ht="15.75" thickBot="1">
      <c r="B54" s="28"/>
      <c r="C54" s="28"/>
      <c r="D54" s="28"/>
      <c r="E54" s="28"/>
      <c r="F54" s="28"/>
      <c r="G54" s="28"/>
      <c r="H54" s="30"/>
      <c r="I54" s="28"/>
      <c r="J54" s="28"/>
      <c r="K54" s="28"/>
      <c r="L54" s="28"/>
    </row>
    <row r="55" spans="1:12" ht="16.5" thickTop="1" thickBot="1">
      <c r="B55" s="44" t="s">
        <v>29</v>
      </c>
      <c r="C55" s="45">
        <f>C35</f>
        <v>75500</v>
      </c>
      <c r="D55" s="46">
        <f>1/50</f>
        <v>0.02</v>
      </c>
      <c r="E55" s="45">
        <f>C55*D55</f>
        <v>1510</v>
      </c>
      <c r="F55" s="45">
        <f>C55</f>
        <v>75500</v>
      </c>
      <c r="G55" s="46">
        <f>1/450</f>
        <v>2.2222222222222222E-3</v>
      </c>
      <c r="H55" s="45">
        <f t="shared" ref="H55" si="6">+F55*G55</f>
        <v>167.77777777777777</v>
      </c>
      <c r="I55" s="45">
        <f>F55</f>
        <v>75500</v>
      </c>
      <c r="J55" s="44">
        <v>1</v>
      </c>
      <c r="K55" s="45">
        <f t="shared" ref="K55" si="7">+I55*J55</f>
        <v>75500</v>
      </c>
      <c r="L55" s="33" t="s">
        <v>30</v>
      </c>
    </row>
    <row r="56" spans="1:12" ht="16.5" thickTop="1" thickBot="1">
      <c r="B56" s="55" t="s">
        <v>40</v>
      </c>
      <c r="C56" s="56"/>
      <c r="D56" s="57"/>
      <c r="E56" s="32">
        <f>SUM(E55:E55)</f>
        <v>1510</v>
      </c>
      <c r="F56" s="50"/>
      <c r="G56" s="51"/>
      <c r="H56" s="32">
        <f>SUM(H55:H55)</f>
        <v>167.77777777777777</v>
      </c>
      <c r="I56" s="50"/>
      <c r="J56" s="51"/>
      <c r="K56" s="32">
        <f>SUM(K55:K55)</f>
        <v>75500</v>
      </c>
      <c r="L56" s="34" t="s">
        <v>30</v>
      </c>
    </row>
    <row r="57" spans="1:12" ht="16.5" thickTop="1" thickBot="1">
      <c r="B57" s="47" t="s">
        <v>31</v>
      </c>
      <c r="C57" s="48"/>
      <c r="D57" s="49"/>
      <c r="E57" s="52">
        <v>6.3</v>
      </c>
      <c r="F57" s="53"/>
      <c r="G57" s="54"/>
      <c r="H57" s="52">
        <v>54</v>
      </c>
      <c r="I57" s="53"/>
      <c r="J57" s="54"/>
      <c r="K57" s="52">
        <v>0.09</v>
      </c>
      <c r="L57" s="29"/>
    </row>
    <row r="58" spans="1:12" s="1" customFormat="1" ht="16.5" thickTop="1" thickBot="1">
      <c r="B58" s="58" t="s">
        <v>39</v>
      </c>
      <c r="C58" s="59"/>
      <c r="D58" s="60"/>
      <c r="E58" s="37">
        <f>+E56*E57</f>
        <v>9513</v>
      </c>
      <c r="F58" s="35"/>
      <c r="G58" s="36"/>
      <c r="H58" s="37">
        <f>+H56*H57</f>
        <v>9060</v>
      </c>
      <c r="I58" s="35"/>
      <c r="J58" s="36"/>
      <c r="K58" s="37">
        <f>+K56*K57</f>
        <v>6795</v>
      </c>
      <c r="L58" s="37">
        <f>E58+H58+K58</f>
        <v>25368</v>
      </c>
    </row>
    <row r="59" spans="1:12" ht="15.75" thickTop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2" ht="15.75" thickBot="1">
      <c r="B60" s="21"/>
      <c r="C60" s="42" t="s">
        <v>43</v>
      </c>
      <c r="D60" s="42"/>
      <c r="E60" s="42"/>
      <c r="F60" s="42"/>
      <c r="G60" s="42"/>
      <c r="H60" s="42"/>
      <c r="I60" s="42"/>
      <c r="J60" s="42"/>
      <c r="K60" s="42"/>
      <c r="L60" s="43"/>
    </row>
    <row r="61" spans="1:12" ht="16.5" thickTop="1" thickBot="1">
      <c r="B61" s="22" t="s">
        <v>28</v>
      </c>
      <c r="C61" s="23" t="s">
        <v>32</v>
      </c>
      <c r="D61" s="24"/>
      <c r="E61" s="25"/>
      <c r="F61" s="23" t="s">
        <v>33</v>
      </c>
      <c r="G61" s="24"/>
      <c r="H61" s="25"/>
      <c r="I61" s="23" t="s">
        <v>34</v>
      </c>
      <c r="J61" s="24"/>
      <c r="K61" s="25"/>
      <c r="L61" s="22" t="s">
        <v>0</v>
      </c>
    </row>
    <row r="62" spans="1:12" ht="15.75" customHeight="1" thickTop="1">
      <c r="B62" s="26"/>
      <c r="C62" s="22" t="s">
        <v>26</v>
      </c>
      <c r="D62" s="22" t="s">
        <v>35</v>
      </c>
      <c r="E62" s="22" t="s">
        <v>36</v>
      </c>
      <c r="F62" s="22" t="s">
        <v>26</v>
      </c>
      <c r="G62" s="22" t="s">
        <v>35</v>
      </c>
      <c r="H62" s="27" t="s">
        <v>37</v>
      </c>
      <c r="I62" s="22" t="s">
        <v>26</v>
      </c>
      <c r="J62" s="22" t="s">
        <v>35</v>
      </c>
      <c r="K62" s="22" t="s">
        <v>0</v>
      </c>
      <c r="L62" s="26"/>
    </row>
    <row r="63" spans="1:12" ht="15.75" thickBot="1">
      <c r="B63" s="28"/>
      <c r="C63" s="28"/>
      <c r="D63" s="28"/>
      <c r="E63" s="28"/>
      <c r="F63" s="28"/>
      <c r="G63" s="28"/>
      <c r="H63" s="30"/>
      <c r="I63" s="28"/>
      <c r="J63" s="28"/>
      <c r="K63" s="28"/>
      <c r="L63" s="28"/>
    </row>
    <row r="64" spans="1:12" ht="16.5" thickTop="1" thickBot="1">
      <c r="B64" s="44" t="s">
        <v>29</v>
      </c>
      <c r="C64" s="45">
        <f>D35</f>
        <v>82000</v>
      </c>
      <c r="D64" s="46">
        <f>1/50</f>
        <v>0.02</v>
      </c>
      <c r="E64" s="45">
        <f>C64*D64</f>
        <v>1640</v>
      </c>
      <c r="F64" s="45">
        <f>C64</f>
        <v>82000</v>
      </c>
      <c r="G64" s="46">
        <f>1/450</f>
        <v>2.2222222222222222E-3</v>
      </c>
      <c r="H64" s="45">
        <f t="shared" ref="H64" si="8">+F64*G64</f>
        <v>182.22222222222223</v>
      </c>
      <c r="I64" s="45">
        <f>F64</f>
        <v>82000</v>
      </c>
      <c r="J64" s="44">
        <v>1</v>
      </c>
      <c r="K64" s="45">
        <f t="shared" ref="K64" si="9">+I64*J64</f>
        <v>82000</v>
      </c>
      <c r="L64" s="33" t="s">
        <v>30</v>
      </c>
    </row>
    <row r="65" spans="1:12" ht="16.5" thickTop="1" thickBot="1">
      <c r="B65" s="55" t="s">
        <v>40</v>
      </c>
      <c r="C65" s="56"/>
      <c r="D65" s="57"/>
      <c r="E65" s="32">
        <f>SUM(E64:E64)</f>
        <v>1640</v>
      </c>
      <c r="F65" s="50"/>
      <c r="G65" s="51"/>
      <c r="H65" s="32">
        <f>SUM(H64:H64)</f>
        <v>182.22222222222223</v>
      </c>
      <c r="I65" s="50"/>
      <c r="J65" s="51"/>
      <c r="K65" s="32">
        <f>SUM(K64:K64)</f>
        <v>82000</v>
      </c>
      <c r="L65" s="34" t="s">
        <v>30</v>
      </c>
    </row>
    <row r="66" spans="1:12" ht="16.5" thickTop="1" thickBot="1">
      <c r="B66" s="47" t="s">
        <v>31</v>
      </c>
      <c r="C66" s="48"/>
      <c r="D66" s="49"/>
      <c r="E66" s="52">
        <v>6.3</v>
      </c>
      <c r="F66" s="53"/>
      <c r="G66" s="54"/>
      <c r="H66" s="52">
        <v>54</v>
      </c>
      <c r="I66" s="53"/>
      <c r="J66" s="54"/>
      <c r="K66" s="52">
        <v>0.09</v>
      </c>
      <c r="L66" s="29"/>
    </row>
    <row r="67" spans="1:12" s="1" customFormat="1" ht="16.5" thickTop="1" thickBot="1">
      <c r="B67" s="58" t="s">
        <v>39</v>
      </c>
      <c r="C67" s="59"/>
      <c r="D67" s="60"/>
      <c r="E67" s="37">
        <f>+E65*E66</f>
        <v>10332</v>
      </c>
      <c r="F67" s="35"/>
      <c r="G67" s="36"/>
      <c r="H67" s="37">
        <f>+H65*H66</f>
        <v>9840</v>
      </c>
      <c r="I67" s="35"/>
      <c r="J67" s="36"/>
      <c r="K67" s="37">
        <f>+K65*K66</f>
        <v>7380</v>
      </c>
      <c r="L67" s="37">
        <f>E67+H67+K67</f>
        <v>27552</v>
      </c>
    </row>
    <row r="68" spans="1:12" ht="15.75" thickTop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2" ht="15.75" thickBot="1">
      <c r="B69" s="21"/>
      <c r="C69" s="42" t="s">
        <v>44</v>
      </c>
      <c r="D69" s="42"/>
      <c r="E69" s="42"/>
      <c r="F69" s="42"/>
      <c r="G69" s="42"/>
      <c r="H69" s="42"/>
      <c r="I69" s="42"/>
      <c r="J69" s="42"/>
      <c r="K69" s="42"/>
      <c r="L69" s="43"/>
    </row>
    <row r="70" spans="1:12" ht="16.5" thickTop="1" thickBot="1">
      <c r="B70" s="22" t="s">
        <v>28</v>
      </c>
      <c r="C70" s="23" t="s">
        <v>32</v>
      </c>
      <c r="D70" s="24"/>
      <c r="E70" s="25"/>
      <c r="F70" s="23" t="s">
        <v>33</v>
      </c>
      <c r="G70" s="24"/>
      <c r="H70" s="25"/>
      <c r="I70" s="23" t="s">
        <v>34</v>
      </c>
      <c r="J70" s="24"/>
      <c r="K70" s="25"/>
      <c r="L70" s="22" t="s">
        <v>0</v>
      </c>
    </row>
    <row r="71" spans="1:12" ht="15.75" customHeight="1" thickTop="1">
      <c r="B71" s="26"/>
      <c r="C71" s="22" t="s">
        <v>26</v>
      </c>
      <c r="D71" s="22" t="s">
        <v>35</v>
      </c>
      <c r="E71" s="22" t="s">
        <v>36</v>
      </c>
      <c r="F71" s="22" t="s">
        <v>26</v>
      </c>
      <c r="G71" s="22" t="s">
        <v>35</v>
      </c>
      <c r="H71" s="27" t="s">
        <v>37</v>
      </c>
      <c r="I71" s="22" t="s">
        <v>26</v>
      </c>
      <c r="J71" s="22" t="s">
        <v>35</v>
      </c>
      <c r="K71" s="22" t="s">
        <v>0</v>
      </c>
      <c r="L71" s="26"/>
    </row>
    <row r="72" spans="1:12" ht="15.75" thickBot="1">
      <c r="B72" s="28"/>
      <c r="C72" s="28"/>
      <c r="D72" s="28"/>
      <c r="E72" s="28"/>
      <c r="F72" s="28"/>
      <c r="G72" s="28"/>
      <c r="H72" s="30"/>
      <c r="I72" s="28"/>
      <c r="J72" s="28"/>
      <c r="K72" s="28"/>
      <c r="L72" s="28"/>
    </row>
    <row r="73" spans="1:12" ht="16.5" thickTop="1" thickBot="1">
      <c r="B73" s="44" t="s">
        <v>29</v>
      </c>
      <c r="C73" s="45">
        <f>E35</f>
        <v>96000</v>
      </c>
      <c r="D73" s="46">
        <f>1/50</f>
        <v>0.02</v>
      </c>
      <c r="E73" s="45">
        <f>C73*D73</f>
        <v>1920</v>
      </c>
      <c r="F73" s="45">
        <f>C73</f>
        <v>96000</v>
      </c>
      <c r="G73" s="46">
        <f>1/450</f>
        <v>2.2222222222222222E-3</v>
      </c>
      <c r="H73" s="45">
        <f t="shared" ref="H73" si="10">+F73*G73</f>
        <v>213.33333333333334</v>
      </c>
      <c r="I73" s="45">
        <f>F73</f>
        <v>96000</v>
      </c>
      <c r="J73" s="44">
        <v>1</v>
      </c>
      <c r="K73" s="45">
        <f t="shared" ref="K73" si="11">+I73*J73</f>
        <v>96000</v>
      </c>
      <c r="L73" s="33" t="s">
        <v>30</v>
      </c>
    </row>
    <row r="74" spans="1:12" ht="16.5" thickTop="1" thickBot="1">
      <c r="B74" s="55" t="s">
        <v>40</v>
      </c>
      <c r="C74" s="56"/>
      <c r="D74" s="57"/>
      <c r="E74" s="32">
        <f>SUM(E73:E73)</f>
        <v>1920</v>
      </c>
      <c r="F74" s="50"/>
      <c r="G74" s="51"/>
      <c r="H74" s="32">
        <f>SUM(H73:H73)</f>
        <v>213.33333333333334</v>
      </c>
      <c r="I74" s="50"/>
      <c r="J74" s="51"/>
      <c r="K74" s="32">
        <f>SUM(K73:K73)</f>
        <v>96000</v>
      </c>
      <c r="L74" s="34" t="s">
        <v>30</v>
      </c>
    </row>
    <row r="75" spans="1:12" ht="16.5" thickTop="1" thickBot="1">
      <c r="B75" s="47" t="s">
        <v>31</v>
      </c>
      <c r="C75" s="48"/>
      <c r="D75" s="49"/>
      <c r="E75" s="52">
        <v>6.3</v>
      </c>
      <c r="F75" s="53"/>
      <c r="G75" s="54"/>
      <c r="H75" s="52">
        <v>54</v>
      </c>
      <c r="I75" s="53"/>
      <c r="J75" s="54"/>
      <c r="K75" s="52">
        <v>0.09</v>
      </c>
      <c r="L75" s="29"/>
    </row>
    <row r="76" spans="1:12" s="1" customFormat="1" ht="16.5" thickTop="1" thickBot="1">
      <c r="B76" s="58" t="s">
        <v>39</v>
      </c>
      <c r="C76" s="59"/>
      <c r="D76" s="60"/>
      <c r="E76" s="37">
        <f>+E74*E75</f>
        <v>12096</v>
      </c>
      <c r="F76" s="35"/>
      <c r="G76" s="36"/>
      <c r="H76" s="37">
        <f>+H74*H75</f>
        <v>11520</v>
      </c>
      <c r="I76" s="35"/>
      <c r="J76" s="36"/>
      <c r="K76" s="37">
        <f>+K74*K75</f>
        <v>8640</v>
      </c>
      <c r="L76" s="37">
        <f>E76+H76+K76</f>
        <v>32256</v>
      </c>
    </row>
    <row r="77" spans="1:12" ht="16.5" thickTop="1" thickBot="1">
      <c r="A77" s="13"/>
      <c r="B77" s="13"/>
      <c r="C77" s="13"/>
      <c r="D77" s="13"/>
      <c r="E77" s="13"/>
      <c r="F77" s="6"/>
      <c r="G77" s="6"/>
      <c r="H77" s="6"/>
      <c r="I77" s="6"/>
      <c r="J77" s="6"/>
      <c r="K77" s="6"/>
    </row>
    <row r="78" spans="1:12" ht="15.75" thickBot="1">
      <c r="B78" s="39" t="s">
        <v>27</v>
      </c>
      <c r="C78" s="40"/>
      <c r="D78" s="40"/>
      <c r="E78" s="40"/>
      <c r="F78" s="40"/>
      <c r="G78" s="40"/>
      <c r="H78" s="40"/>
      <c r="I78" s="40"/>
      <c r="J78" s="40"/>
      <c r="K78" s="40"/>
      <c r="L78" s="41"/>
    </row>
    <row r="79" spans="1:12" ht="15.75" thickBot="1">
      <c r="B79" s="21"/>
      <c r="C79" s="42" t="s">
        <v>46</v>
      </c>
      <c r="D79" s="42"/>
      <c r="E79" s="42"/>
      <c r="F79" s="42"/>
      <c r="G79" s="42"/>
      <c r="H79" s="42"/>
      <c r="I79" s="42"/>
      <c r="J79" s="42"/>
      <c r="K79" s="42"/>
      <c r="L79" s="43"/>
    </row>
    <row r="80" spans="1:12" ht="16.5" thickTop="1" thickBot="1">
      <c r="B80" s="22" t="s">
        <v>28</v>
      </c>
      <c r="C80" s="23" t="s">
        <v>32</v>
      </c>
      <c r="D80" s="24"/>
      <c r="E80" s="25"/>
      <c r="F80" s="23" t="s">
        <v>33</v>
      </c>
      <c r="G80" s="24"/>
      <c r="H80" s="25"/>
      <c r="I80" s="23" t="s">
        <v>34</v>
      </c>
      <c r="J80" s="24"/>
      <c r="K80" s="25"/>
      <c r="L80" s="22" t="s">
        <v>0</v>
      </c>
    </row>
    <row r="81" spans="1:12" ht="15.75" customHeight="1" thickTop="1">
      <c r="B81" s="26"/>
      <c r="C81" s="22" t="s">
        <v>26</v>
      </c>
      <c r="D81" s="22" t="s">
        <v>35</v>
      </c>
      <c r="E81" s="22" t="s">
        <v>36</v>
      </c>
      <c r="F81" s="22" t="s">
        <v>26</v>
      </c>
      <c r="G81" s="22" t="s">
        <v>35</v>
      </c>
      <c r="H81" s="27" t="s">
        <v>37</v>
      </c>
      <c r="I81" s="22" t="s">
        <v>26</v>
      </c>
      <c r="J81" s="22" t="s">
        <v>35</v>
      </c>
      <c r="K81" s="22" t="s">
        <v>0</v>
      </c>
      <c r="L81" s="26"/>
    </row>
    <row r="82" spans="1:12" ht="15.75" thickBot="1">
      <c r="B82" s="28"/>
      <c r="C82" s="28"/>
      <c r="D82" s="28"/>
      <c r="E82" s="28"/>
      <c r="F82" s="28"/>
      <c r="G82" s="28"/>
      <c r="H82" s="30"/>
      <c r="I82" s="28"/>
      <c r="J82" s="28"/>
      <c r="K82" s="28"/>
      <c r="L82" s="28"/>
    </row>
    <row r="83" spans="1:12" ht="16.5" thickTop="1" thickBot="1">
      <c r="B83" s="44" t="s">
        <v>29</v>
      </c>
      <c r="C83" s="45">
        <f>F35</f>
        <v>61500</v>
      </c>
      <c r="D83" s="46">
        <f>1/50</f>
        <v>0.02</v>
      </c>
      <c r="E83" s="45">
        <f>C83*D83</f>
        <v>1230</v>
      </c>
      <c r="F83" s="45">
        <f>C83</f>
        <v>61500</v>
      </c>
      <c r="G83" s="46">
        <f>1/450</f>
        <v>2.2222222222222222E-3</v>
      </c>
      <c r="H83" s="45">
        <f t="shared" ref="H83" si="12">+F83*G83</f>
        <v>136.66666666666666</v>
      </c>
      <c r="I83" s="45">
        <f>F83</f>
        <v>61500</v>
      </c>
      <c r="J83" s="44">
        <v>1</v>
      </c>
      <c r="K83" s="45">
        <f t="shared" ref="K83" si="13">+I83*J83</f>
        <v>61500</v>
      </c>
      <c r="L83" s="33" t="s">
        <v>30</v>
      </c>
    </row>
    <row r="84" spans="1:12" ht="16.5" thickTop="1" thickBot="1">
      <c r="B84" s="55" t="s">
        <v>40</v>
      </c>
      <c r="C84" s="56"/>
      <c r="D84" s="57"/>
      <c r="E84" s="32">
        <f>SUM(E83:E83)</f>
        <v>1230</v>
      </c>
      <c r="F84" s="50"/>
      <c r="G84" s="51"/>
      <c r="H84" s="32">
        <f>SUM(H83:H83)</f>
        <v>136.66666666666666</v>
      </c>
      <c r="I84" s="50"/>
      <c r="J84" s="51"/>
      <c r="K84" s="32">
        <f>SUM(K83:K83)</f>
        <v>61500</v>
      </c>
      <c r="L84" s="34" t="s">
        <v>30</v>
      </c>
    </row>
    <row r="85" spans="1:12" ht="16.5" thickTop="1" thickBot="1">
      <c r="B85" s="47" t="s">
        <v>31</v>
      </c>
      <c r="C85" s="48"/>
      <c r="D85" s="49"/>
      <c r="E85" s="52">
        <v>6.3</v>
      </c>
      <c r="F85" s="53"/>
      <c r="G85" s="54"/>
      <c r="H85" s="52">
        <v>54</v>
      </c>
      <c r="I85" s="53"/>
      <c r="J85" s="54"/>
      <c r="K85" s="52">
        <v>0.09</v>
      </c>
      <c r="L85" s="29"/>
    </row>
    <row r="86" spans="1:12" s="1" customFormat="1" ht="16.5" thickTop="1" thickBot="1">
      <c r="B86" s="58" t="s">
        <v>39</v>
      </c>
      <c r="C86" s="59"/>
      <c r="D86" s="60"/>
      <c r="E86" s="37">
        <f>+E84*E85</f>
        <v>7749</v>
      </c>
      <c r="F86" s="35"/>
      <c r="G86" s="36"/>
      <c r="H86" s="37">
        <f>+H84*H85</f>
        <v>7379.9999999999991</v>
      </c>
      <c r="I86" s="35"/>
      <c r="J86" s="36"/>
      <c r="K86" s="37">
        <f>+K84*K85</f>
        <v>5535</v>
      </c>
      <c r="L86" s="37">
        <f>E86+H86+K86</f>
        <v>20664</v>
      </c>
    </row>
    <row r="87" spans="1:12" ht="15.75" thickTop="1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2" ht="15.75" thickBot="1">
      <c r="B88" s="21"/>
      <c r="C88" s="42" t="s">
        <v>47</v>
      </c>
      <c r="D88" s="42"/>
      <c r="E88" s="42"/>
      <c r="F88" s="42"/>
      <c r="G88" s="42"/>
      <c r="H88" s="42"/>
      <c r="I88" s="42"/>
      <c r="J88" s="42"/>
      <c r="K88" s="42"/>
      <c r="L88" s="43"/>
    </row>
    <row r="89" spans="1:12" ht="16.5" thickTop="1" thickBot="1">
      <c r="B89" s="22" t="s">
        <v>28</v>
      </c>
      <c r="C89" s="23" t="s">
        <v>32</v>
      </c>
      <c r="D89" s="24"/>
      <c r="E89" s="25"/>
      <c r="F89" s="23" t="s">
        <v>33</v>
      </c>
      <c r="G89" s="24"/>
      <c r="H89" s="25"/>
      <c r="I89" s="23" t="s">
        <v>34</v>
      </c>
      <c r="J89" s="24"/>
      <c r="K89" s="25"/>
      <c r="L89" s="22" t="s">
        <v>0</v>
      </c>
    </row>
    <row r="90" spans="1:12" ht="15.75" customHeight="1" thickTop="1">
      <c r="B90" s="26"/>
      <c r="C90" s="22" t="s">
        <v>26</v>
      </c>
      <c r="D90" s="22" t="s">
        <v>35</v>
      </c>
      <c r="E90" s="22" t="s">
        <v>36</v>
      </c>
      <c r="F90" s="22" t="s">
        <v>26</v>
      </c>
      <c r="G90" s="22" t="s">
        <v>35</v>
      </c>
      <c r="H90" s="27" t="s">
        <v>37</v>
      </c>
      <c r="I90" s="22" t="s">
        <v>26</v>
      </c>
      <c r="J90" s="22" t="s">
        <v>35</v>
      </c>
      <c r="K90" s="22" t="s">
        <v>0</v>
      </c>
      <c r="L90" s="26"/>
    </row>
    <row r="91" spans="1:12" ht="15.75" thickBot="1">
      <c r="B91" s="28"/>
      <c r="C91" s="28"/>
      <c r="D91" s="28"/>
      <c r="E91" s="28"/>
      <c r="F91" s="28"/>
      <c r="G91" s="28"/>
      <c r="H91" s="30"/>
      <c r="I91" s="28"/>
      <c r="J91" s="28"/>
      <c r="K91" s="28"/>
      <c r="L91" s="28"/>
    </row>
    <row r="92" spans="1:12" ht="16.5" thickTop="1" thickBot="1">
      <c r="B92" s="44" t="s">
        <v>29</v>
      </c>
      <c r="C92" s="45">
        <f>G35</f>
        <v>75500</v>
      </c>
      <c r="D92" s="46">
        <f>1/50</f>
        <v>0.02</v>
      </c>
      <c r="E92" s="45">
        <f>C92*D92</f>
        <v>1510</v>
      </c>
      <c r="F92" s="45">
        <f>C92</f>
        <v>75500</v>
      </c>
      <c r="G92" s="46">
        <f>1/450</f>
        <v>2.2222222222222222E-3</v>
      </c>
      <c r="H92" s="45">
        <f t="shared" ref="H92" si="14">+F92*G92</f>
        <v>167.77777777777777</v>
      </c>
      <c r="I92" s="45">
        <f>F92</f>
        <v>75500</v>
      </c>
      <c r="J92" s="44">
        <v>1</v>
      </c>
      <c r="K92" s="45">
        <f t="shared" ref="K92" si="15">+I92*J92</f>
        <v>75500</v>
      </c>
      <c r="L92" s="33" t="s">
        <v>30</v>
      </c>
    </row>
    <row r="93" spans="1:12" ht="16.5" thickTop="1" thickBot="1">
      <c r="B93" s="55" t="s">
        <v>40</v>
      </c>
      <c r="C93" s="56"/>
      <c r="D93" s="57"/>
      <c r="E93" s="32">
        <f>SUM(E92:E92)</f>
        <v>1510</v>
      </c>
      <c r="F93" s="50"/>
      <c r="G93" s="51"/>
      <c r="H93" s="32">
        <f>SUM(H92:H92)</f>
        <v>167.77777777777777</v>
      </c>
      <c r="I93" s="50"/>
      <c r="J93" s="51"/>
      <c r="K93" s="32">
        <f>SUM(K92:K92)</f>
        <v>75500</v>
      </c>
      <c r="L93" s="34" t="s">
        <v>30</v>
      </c>
    </row>
    <row r="94" spans="1:12" ht="16.5" thickTop="1" thickBot="1">
      <c r="B94" s="47" t="s">
        <v>31</v>
      </c>
      <c r="C94" s="48"/>
      <c r="D94" s="49"/>
      <c r="E94" s="52">
        <v>6.3</v>
      </c>
      <c r="F94" s="53"/>
      <c r="G94" s="54"/>
      <c r="H94" s="52">
        <v>54</v>
      </c>
      <c r="I94" s="53"/>
      <c r="J94" s="54"/>
      <c r="K94" s="52">
        <v>0.09</v>
      </c>
      <c r="L94" s="29"/>
    </row>
    <row r="95" spans="1:12" s="1" customFormat="1" ht="16.5" thickTop="1" thickBot="1">
      <c r="B95" s="58" t="s">
        <v>39</v>
      </c>
      <c r="C95" s="59"/>
      <c r="D95" s="60"/>
      <c r="E95" s="37">
        <f>+E93*E94</f>
        <v>9513</v>
      </c>
      <c r="F95" s="35"/>
      <c r="G95" s="36"/>
      <c r="H95" s="37">
        <f>+H93*H94</f>
        <v>9060</v>
      </c>
      <c r="I95" s="35"/>
      <c r="J95" s="36"/>
      <c r="K95" s="37">
        <f>+K93*K94</f>
        <v>6795</v>
      </c>
      <c r="L95" s="37">
        <f>E95+H95+K95</f>
        <v>25368</v>
      </c>
    </row>
    <row r="96" spans="1:12" ht="15.75" thickTop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2" ht="15.75" thickBot="1">
      <c r="B97" s="21"/>
      <c r="C97" s="42" t="s">
        <v>48</v>
      </c>
      <c r="D97" s="42"/>
      <c r="E97" s="42"/>
      <c r="F97" s="42"/>
      <c r="G97" s="42"/>
      <c r="H97" s="42"/>
      <c r="I97" s="42"/>
      <c r="J97" s="42"/>
      <c r="K97" s="42"/>
      <c r="L97" s="43"/>
    </row>
    <row r="98" spans="1:12" ht="16.5" thickTop="1" thickBot="1">
      <c r="B98" s="22" t="s">
        <v>28</v>
      </c>
      <c r="C98" s="23" t="s">
        <v>32</v>
      </c>
      <c r="D98" s="24"/>
      <c r="E98" s="25"/>
      <c r="F98" s="23" t="s">
        <v>33</v>
      </c>
      <c r="G98" s="24"/>
      <c r="H98" s="25"/>
      <c r="I98" s="23" t="s">
        <v>34</v>
      </c>
      <c r="J98" s="24"/>
      <c r="K98" s="25"/>
      <c r="L98" s="22" t="s">
        <v>0</v>
      </c>
    </row>
    <row r="99" spans="1:12" ht="15.75" customHeight="1" thickTop="1">
      <c r="B99" s="26"/>
      <c r="C99" s="22" t="s">
        <v>26</v>
      </c>
      <c r="D99" s="22" t="s">
        <v>35</v>
      </c>
      <c r="E99" s="22" t="s">
        <v>36</v>
      </c>
      <c r="F99" s="22" t="s">
        <v>26</v>
      </c>
      <c r="G99" s="22" t="s">
        <v>35</v>
      </c>
      <c r="H99" s="27" t="s">
        <v>37</v>
      </c>
      <c r="I99" s="22" t="s">
        <v>26</v>
      </c>
      <c r="J99" s="22" t="s">
        <v>35</v>
      </c>
      <c r="K99" s="22" t="s">
        <v>0</v>
      </c>
      <c r="L99" s="26"/>
    </row>
    <row r="100" spans="1:12" ht="15.75" thickBot="1">
      <c r="B100" s="28"/>
      <c r="C100" s="28"/>
      <c r="D100" s="28"/>
      <c r="E100" s="28"/>
      <c r="F100" s="28"/>
      <c r="G100" s="28"/>
      <c r="H100" s="30"/>
      <c r="I100" s="28"/>
      <c r="J100" s="28"/>
      <c r="K100" s="28"/>
      <c r="L100" s="28"/>
    </row>
    <row r="101" spans="1:12" ht="16.5" thickTop="1" thickBot="1">
      <c r="B101" s="44" t="s">
        <v>29</v>
      </c>
      <c r="C101" s="45">
        <f>H35</f>
        <v>82000</v>
      </c>
      <c r="D101" s="46">
        <f>1/50</f>
        <v>0.02</v>
      </c>
      <c r="E101" s="45">
        <f>C101*D101</f>
        <v>1640</v>
      </c>
      <c r="F101" s="45">
        <f>C101</f>
        <v>82000</v>
      </c>
      <c r="G101" s="46">
        <f>1/450</f>
        <v>2.2222222222222222E-3</v>
      </c>
      <c r="H101" s="45">
        <f t="shared" ref="H101" si="16">+F101*G101</f>
        <v>182.22222222222223</v>
      </c>
      <c r="I101" s="45">
        <f>F101</f>
        <v>82000</v>
      </c>
      <c r="J101" s="44">
        <v>1</v>
      </c>
      <c r="K101" s="45">
        <f t="shared" ref="K101" si="17">+I101*J101</f>
        <v>82000</v>
      </c>
      <c r="L101" s="33" t="s">
        <v>30</v>
      </c>
    </row>
    <row r="102" spans="1:12" ht="16.5" thickTop="1" thickBot="1">
      <c r="B102" s="55" t="s">
        <v>40</v>
      </c>
      <c r="C102" s="56"/>
      <c r="D102" s="57"/>
      <c r="E102" s="32">
        <f>SUM(E101:E101)</f>
        <v>1640</v>
      </c>
      <c r="F102" s="50"/>
      <c r="G102" s="51"/>
      <c r="H102" s="32">
        <f>SUM(H101:H101)</f>
        <v>182.22222222222223</v>
      </c>
      <c r="I102" s="50"/>
      <c r="J102" s="51"/>
      <c r="K102" s="32">
        <f>SUM(K101:K101)</f>
        <v>82000</v>
      </c>
      <c r="L102" s="34" t="s">
        <v>30</v>
      </c>
    </row>
    <row r="103" spans="1:12" ht="16.5" thickTop="1" thickBot="1">
      <c r="B103" s="47" t="s">
        <v>31</v>
      </c>
      <c r="C103" s="48"/>
      <c r="D103" s="49"/>
      <c r="E103" s="52">
        <v>6.3</v>
      </c>
      <c r="F103" s="53"/>
      <c r="G103" s="54"/>
      <c r="H103" s="52">
        <v>54</v>
      </c>
      <c r="I103" s="53"/>
      <c r="J103" s="54"/>
      <c r="K103" s="52">
        <v>0.09</v>
      </c>
      <c r="L103" s="29"/>
    </row>
    <row r="104" spans="1:12" s="1" customFormat="1" ht="16.5" thickTop="1" thickBot="1">
      <c r="B104" s="58" t="s">
        <v>39</v>
      </c>
      <c r="C104" s="59"/>
      <c r="D104" s="60"/>
      <c r="E104" s="37">
        <f>+E102*E103</f>
        <v>10332</v>
      </c>
      <c r="F104" s="35"/>
      <c r="G104" s="36"/>
      <c r="H104" s="37">
        <f>+H102*H103</f>
        <v>9840</v>
      </c>
      <c r="I104" s="35"/>
      <c r="J104" s="36"/>
      <c r="K104" s="37">
        <f>+K102*K103</f>
        <v>7380</v>
      </c>
      <c r="L104" s="37">
        <f>E104+H104+K104</f>
        <v>27552</v>
      </c>
    </row>
    <row r="105" spans="1:12" ht="15.75" thickTop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2" ht="15.75" thickBot="1">
      <c r="B106" s="21"/>
      <c r="C106" s="42" t="s">
        <v>45</v>
      </c>
      <c r="D106" s="42"/>
      <c r="E106" s="42"/>
      <c r="F106" s="42"/>
      <c r="G106" s="42"/>
      <c r="H106" s="42"/>
      <c r="I106" s="42"/>
      <c r="J106" s="42"/>
      <c r="K106" s="42"/>
      <c r="L106" s="43"/>
    </row>
    <row r="107" spans="1:12" ht="16.5" thickTop="1" thickBot="1">
      <c r="B107" s="22" t="s">
        <v>28</v>
      </c>
      <c r="C107" s="23" t="s">
        <v>32</v>
      </c>
      <c r="D107" s="24"/>
      <c r="E107" s="25"/>
      <c r="F107" s="23" t="s">
        <v>33</v>
      </c>
      <c r="G107" s="24"/>
      <c r="H107" s="25"/>
      <c r="I107" s="23" t="s">
        <v>34</v>
      </c>
      <c r="J107" s="24"/>
      <c r="K107" s="25"/>
      <c r="L107" s="22" t="s">
        <v>0</v>
      </c>
    </row>
    <row r="108" spans="1:12" ht="15.75" customHeight="1" thickTop="1">
      <c r="B108" s="26"/>
      <c r="C108" s="22" t="s">
        <v>26</v>
      </c>
      <c r="D108" s="22" t="s">
        <v>35</v>
      </c>
      <c r="E108" s="22" t="s">
        <v>36</v>
      </c>
      <c r="F108" s="22" t="s">
        <v>26</v>
      </c>
      <c r="G108" s="22" t="s">
        <v>35</v>
      </c>
      <c r="H108" s="27" t="s">
        <v>37</v>
      </c>
      <c r="I108" s="22" t="s">
        <v>26</v>
      </c>
      <c r="J108" s="22" t="s">
        <v>35</v>
      </c>
      <c r="K108" s="22" t="s">
        <v>0</v>
      </c>
      <c r="L108" s="26"/>
    </row>
    <row r="109" spans="1:12" ht="15.75" thickBot="1">
      <c r="B109" s="28"/>
      <c r="C109" s="28"/>
      <c r="D109" s="28"/>
      <c r="E109" s="28"/>
      <c r="F109" s="28"/>
      <c r="G109" s="28"/>
      <c r="H109" s="30"/>
      <c r="I109" s="28"/>
      <c r="J109" s="28"/>
      <c r="K109" s="28"/>
      <c r="L109" s="28"/>
    </row>
    <row r="110" spans="1:12" ht="16.5" thickTop="1" thickBot="1">
      <c r="B110" s="44" t="s">
        <v>29</v>
      </c>
      <c r="C110" s="45">
        <f>I35</f>
        <v>90000</v>
      </c>
      <c r="D110" s="46">
        <f>1/50</f>
        <v>0.02</v>
      </c>
      <c r="E110" s="45">
        <f>C110*D110</f>
        <v>1800</v>
      </c>
      <c r="F110" s="45">
        <f>C110</f>
        <v>90000</v>
      </c>
      <c r="G110" s="46">
        <f>1/450</f>
        <v>2.2222222222222222E-3</v>
      </c>
      <c r="H110" s="45">
        <f t="shared" ref="H110" si="18">+F110*G110</f>
        <v>200</v>
      </c>
      <c r="I110" s="45">
        <f>F110</f>
        <v>90000</v>
      </c>
      <c r="J110" s="44">
        <v>1</v>
      </c>
      <c r="K110" s="45">
        <f t="shared" ref="K110" si="19">+I110*J110</f>
        <v>90000</v>
      </c>
      <c r="L110" s="33" t="s">
        <v>30</v>
      </c>
    </row>
    <row r="111" spans="1:12" ht="16.5" thickTop="1" thickBot="1">
      <c r="B111" s="55" t="s">
        <v>40</v>
      </c>
      <c r="C111" s="56"/>
      <c r="D111" s="57"/>
      <c r="E111" s="32">
        <f>SUM(E110:E110)</f>
        <v>1800</v>
      </c>
      <c r="F111" s="50"/>
      <c r="G111" s="51"/>
      <c r="H111" s="32">
        <f>SUM(H110:H110)</f>
        <v>200</v>
      </c>
      <c r="I111" s="50"/>
      <c r="J111" s="51"/>
      <c r="K111" s="32">
        <f>SUM(K110:K110)</f>
        <v>90000</v>
      </c>
      <c r="L111" s="34" t="s">
        <v>30</v>
      </c>
    </row>
    <row r="112" spans="1:12" ht="16.5" thickTop="1" thickBot="1">
      <c r="B112" s="47" t="s">
        <v>31</v>
      </c>
      <c r="C112" s="48"/>
      <c r="D112" s="49"/>
      <c r="E112" s="52">
        <v>6.3</v>
      </c>
      <c r="F112" s="53"/>
      <c r="G112" s="54"/>
      <c r="H112" s="52">
        <v>54</v>
      </c>
      <c r="I112" s="53"/>
      <c r="J112" s="54"/>
      <c r="K112" s="52">
        <v>0.09</v>
      </c>
      <c r="L112" s="29"/>
    </row>
    <row r="113" spans="1:12" s="1" customFormat="1" ht="16.5" thickTop="1" thickBot="1">
      <c r="B113" s="58" t="s">
        <v>39</v>
      </c>
      <c r="C113" s="59"/>
      <c r="D113" s="60"/>
      <c r="E113" s="37">
        <f>+E111*E112</f>
        <v>11340</v>
      </c>
      <c r="F113" s="35"/>
      <c r="G113" s="36"/>
      <c r="H113" s="37">
        <f>+H111*H112</f>
        <v>10800</v>
      </c>
      <c r="I113" s="35"/>
      <c r="J113" s="36"/>
      <c r="K113" s="37">
        <f>+K111*K112</f>
        <v>8100</v>
      </c>
      <c r="L113" s="37">
        <f>E113+H113+K113</f>
        <v>30240</v>
      </c>
    </row>
    <row r="114" spans="1:12" ht="15.75" thickTop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2">
      <c r="A115" s="13" t="s">
        <v>51</v>
      </c>
      <c r="B115" s="13"/>
      <c r="C115" s="13"/>
      <c r="D115" s="13"/>
      <c r="E115" s="13"/>
      <c r="F115" s="13"/>
    </row>
    <row r="116" spans="1:12" ht="15.75" thickBot="1"/>
    <row r="117" spans="1:12" ht="16.5" thickTop="1" thickBot="1">
      <c r="B117" s="61"/>
      <c r="C117" s="38" t="s">
        <v>60</v>
      </c>
      <c r="D117" s="38" t="s">
        <v>61</v>
      </c>
      <c r="E117" s="38" t="s">
        <v>62</v>
      </c>
      <c r="F117" s="38" t="s">
        <v>63</v>
      </c>
      <c r="G117" s="38" t="s">
        <v>64</v>
      </c>
      <c r="H117" s="38" t="s">
        <v>65</v>
      </c>
      <c r="I117" s="38" t="s">
        <v>66</v>
      </c>
      <c r="J117" s="38" t="s">
        <v>67</v>
      </c>
    </row>
    <row r="118" spans="1:12" ht="15.75" thickTop="1">
      <c r="B118" s="86" t="s">
        <v>55</v>
      </c>
      <c r="C118" s="86" t="s">
        <v>52</v>
      </c>
      <c r="D118" s="86" t="s">
        <v>52</v>
      </c>
      <c r="E118" s="86" t="s">
        <v>52</v>
      </c>
      <c r="F118" s="86" t="s">
        <v>52</v>
      </c>
      <c r="G118" s="86" t="s">
        <v>52</v>
      </c>
      <c r="H118" s="86" t="s">
        <v>52</v>
      </c>
      <c r="I118" s="86" t="s">
        <v>52</v>
      </c>
      <c r="J118" s="86" t="s">
        <v>52</v>
      </c>
    </row>
    <row r="119" spans="1:12">
      <c r="B119" s="66" t="s">
        <v>54</v>
      </c>
      <c r="C119" s="76">
        <f>E47</f>
        <v>1360</v>
      </c>
      <c r="D119" s="76">
        <f>E56</f>
        <v>1510</v>
      </c>
      <c r="E119" s="76">
        <f>E102</f>
        <v>1640</v>
      </c>
      <c r="F119" s="76">
        <f>E74</f>
        <v>1920</v>
      </c>
      <c r="G119" s="76">
        <f>E84</f>
        <v>1230</v>
      </c>
      <c r="H119" s="76">
        <f>E93</f>
        <v>1510</v>
      </c>
      <c r="I119" s="76">
        <f>E102</f>
        <v>1640</v>
      </c>
      <c r="J119" s="76">
        <f>E111</f>
        <v>1800</v>
      </c>
    </row>
    <row r="120" spans="1:12">
      <c r="B120" s="66" t="s">
        <v>53</v>
      </c>
      <c r="C120" s="84">
        <v>10</v>
      </c>
      <c r="D120" s="84">
        <v>10</v>
      </c>
      <c r="E120" s="84">
        <v>10</v>
      </c>
      <c r="F120" s="84">
        <v>10</v>
      </c>
      <c r="G120" s="84">
        <v>10</v>
      </c>
      <c r="H120" s="84">
        <v>10</v>
      </c>
      <c r="I120" s="84">
        <v>10</v>
      </c>
      <c r="J120" s="84">
        <v>10</v>
      </c>
    </row>
    <row r="121" spans="1:12">
      <c r="B121" s="66" t="s">
        <v>49</v>
      </c>
      <c r="C121" s="76">
        <f>(C119*C120)/60</f>
        <v>226.66666666666666</v>
      </c>
      <c r="D121" s="76">
        <f t="shared" ref="D121:F121" si="20">(D119*D120)/60</f>
        <v>251.66666666666666</v>
      </c>
      <c r="E121" s="76">
        <f t="shared" si="20"/>
        <v>273.33333333333331</v>
      </c>
      <c r="F121" s="76">
        <f t="shared" si="20"/>
        <v>320</v>
      </c>
      <c r="G121" s="76">
        <f>(G119*G120)/60</f>
        <v>205</v>
      </c>
      <c r="H121" s="76">
        <f t="shared" ref="H121" si="21">(H119*H120)/60</f>
        <v>251.66666666666666</v>
      </c>
      <c r="I121" s="76">
        <f t="shared" ref="I121" si="22">(I119*I120)/60</f>
        <v>273.33333333333331</v>
      </c>
      <c r="J121" s="76">
        <f t="shared" ref="J121" si="23">(J119*J120)/60</f>
        <v>300</v>
      </c>
    </row>
    <row r="122" spans="1:12">
      <c r="B122" s="66" t="s">
        <v>50</v>
      </c>
      <c r="C122" s="85">
        <v>12</v>
      </c>
      <c r="D122" s="85">
        <v>12</v>
      </c>
      <c r="E122" s="85">
        <v>12</v>
      </c>
      <c r="F122" s="85">
        <v>12</v>
      </c>
      <c r="G122" s="85">
        <v>12</v>
      </c>
      <c r="H122" s="85">
        <v>12</v>
      </c>
      <c r="I122" s="85">
        <v>12</v>
      </c>
      <c r="J122" s="85">
        <v>12</v>
      </c>
    </row>
    <row r="123" spans="1:12" ht="15.75" thickBot="1">
      <c r="B123" s="29" t="s">
        <v>56</v>
      </c>
      <c r="C123" s="83">
        <f>+C121*C122</f>
        <v>2720</v>
      </c>
      <c r="D123" s="83">
        <f t="shared" ref="D123:F123" si="24">+D121*D122</f>
        <v>3020</v>
      </c>
      <c r="E123" s="83">
        <f t="shared" si="24"/>
        <v>3280</v>
      </c>
      <c r="F123" s="83">
        <f t="shared" si="24"/>
        <v>3840</v>
      </c>
      <c r="G123" s="83">
        <f>+G121*G122</f>
        <v>2460</v>
      </c>
      <c r="H123" s="83">
        <f t="shared" ref="H123" si="25">+H121*H122</f>
        <v>3020</v>
      </c>
      <c r="I123" s="83">
        <f t="shared" ref="I123" si="26">+I121*I122</f>
        <v>3280</v>
      </c>
      <c r="J123" s="83">
        <f t="shared" ref="J123" si="27">+J121*J122</f>
        <v>3600</v>
      </c>
    </row>
    <row r="124" spans="1:12" ht="15.75" thickTop="1"/>
    <row r="125" spans="1:12">
      <c r="B125" s="66" t="s">
        <v>58</v>
      </c>
      <c r="C125" s="76">
        <f>B35</f>
        <v>67500</v>
      </c>
      <c r="D125" s="76">
        <f t="shared" ref="D125:F125" si="28">C35</f>
        <v>75500</v>
      </c>
      <c r="E125" s="76">
        <f t="shared" si="28"/>
        <v>82000</v>
      </c>
      <c r="F125" s="76">
        <f t="shared" si="28"/>
        <v>96000</v>
      </c>
      <c r="G125" s="76">
        <f>F35</f>
        <v>61500</v>
      </c>
      <c r="H125" s="76">
        <f t="shared" ref="H125:J125" si="29">G35</f>
        <v>75500</v>
      </c>
      <c r="I125" s="76">
        <f t="shared" si="29"/>
        <v>82000</v>
      </c>
      <c r="J125" s="76">
        <f t="shared" si="29"/>
        <v>90000</v>
      </c>
    </row>
    <row r="126" spans="1:12">
      <c r="B126" s="66" t="s">
        <v>59</v>
      </c>
      <c r="C126" s="84">
        <v>1.5</v>
      </c>
      <c r="D126" s="84">
        <v>1.5</v>
      </c>
      <c r="E126" s="84">
        <v>1.5</v>
      </c>
      <c r="F126" s="84">
        <v>1.5</v>
      </c>
      <c r="G126" s="84">
        <v>1.5</v>
      </c>
      <c r="H126" s="84">
        <v>1.5</v>
      </c>
      <c r="I126" s="84">
        <v>1.5</v>
      </c>
      <c r="J126" s="84">
        <v>1.5</v>
      </c>
    </row>
    <row r="127" spans="1:12">
      <c r="B127" s="66" t="s">
        <v>49</v>
      </c>
      <c r="C127" s="76">
        <f>(C125*C126)/60</f>
        <v>1687.5</v>
      </c>
      <c r="D127" s="76">
        <f t="shared" ref="D127:F127" si="30">(D125*D126)/60</f>
        <v>1887.5</v>
      </c>
      <c r="E127" s="76">
        <f t="shared" si="30"/>
        <v>2050</v>
      </c>
      <c r="F127" s="76">
        <f t="shared" si="30"/>
        <v>2400</v>
      </c>
      <c r="G127" s="76">
        <f>(G125*G126)/60</f>
        <v>1537.5</v>
      </c>
      <c r="H127" s="76">
        <f t="shared" ref="H127" si="31">(H125*H126)/60</f>
        <v>1887.5</v>
      </c>
      <c r="I127" s="76">
        <f t="shared" ref="I127" si="32">(I125*I126)/60</f>
        <v>2050</v>
      </c>
      <c r="J127" s="76">
        <f t="shared" ref="J127" si="33">(J125*J126)/60</f>
        <v>2250</v>
      </c>
    </row>
    <row r="128" spans="1:12">
      <c r="B128" s="66" t="s">
        <v>50</v>
      </c>
      <c r="C128" s="85">
        <v>9</v>
      </c>
      <c r="D128" s="85">
        <v>9</v>
      </c>
      <c r="E128" s="85">
        <v>9</v>
      </c>
      <c r="F128" s="85">
        <v>9</v>
      </c>
      <c r="G128" s="85">
        <v>9</v>
      </c>
      <c r="H128" s="85">
        <v>9</v>
      </c>
      <c r="I128" s="85">
        <v>9</v>
      </c>
      <c r="J128" s="85">
        <v>9</v>
      </c>
    </row>
    <row r="129" spans="2:10" ht="15.75" thickBot="1">
      <c r="B129" s="29" t="s">
        <v>57</v>
      </c>
      <c r="C129" s="83">
        <f>+C127*C128</f>
        <v>15187.5</v>
      </c>
      <c r="D129" s="83">
        <f t="shared" ref="D129:F129" si="34">+D127*D128</f>
        <v>16987.5</v>
      </c>
      <c r="E129" s="83">
        <f t="shared" si="34"/>
        <v>18450</v>
      </c>
      <c r="F129" s="83">
        <f t="shared" si="34"/>
        <v>21600</v>
      </c>
      <c r="G129" s="83">
        <f>+G127*G128</f>
        <v>13837.5</v>
      </c>
      <c r="H129" s="83">
        <f t="shared" ref="H129" si="35">+H127*H128</f>
        <v>16987.5</v>
      </c>
      <c r="I129" s="83">
        <f t="shared" ref="I129" si="36">+I127*I128</f>
        <v>18450</v>
      </c>
      <c r="J129" s="83">
        <f t="shared" ref="J129" si="37">+J127*J128</f>
        <v>20250</v>
      </c>
    </row>
    <row r="130" spans="2:10" ht="16.5" thickTop="1" thickBot="1"/>
    <row r="131" spans="2:10" ht="16.5" thickTop="1" thickBot="1">
      <c r="B131" s="31" t="s">
        <v>68</v>
      </c>
      <c r="C131" s="62">
        <f>C129+C123</f>
        <v>17907.5</v>
      </c>
      <c r="D131" s="62">
        <f t="shared" ref="D131:J131" si="38">D129+D123</f>
        <v>20007.5</v>
      </c>
      <c r="E131" s="62">
        <f t="shared" si="38"/>
        <v>21730</v>
      </c>
      <c r="F131" s="62">
        <f t="shared" si="38"/>
        <v>25440</v>
      </c>
      <c r="G131" s="62">
        <f t="shared" si="38"/>
        <v>16297.5</v>
      </c>
      <c r="H131" s="62">
        <f t="shared" si="38"/>
        <v>20007.5</v>
      </c>
      <c r="I131" s="62">
        <f t="shared" si="38"/>
        <v>21730</v>
      </c>
      <c r="J131" s="62">
        <f t="shared" si="38"/>
        <v>23850</v>
      </c>
    </row>
    <row r="132" spans="2:10" ht="15.75" thickTop="1"/>
    <row r="134" spans="2:10">
      <c r="B134" s="13" t="s">
        <v>69</v>
      </c>
      <c r="C134" s="13"/>
      <c r="D134" s="13"/>
      <c r="E134" s="13"/>
      <c r="F134" s="13"/>
      <c r="G134" s="13"/>
    </row>
    <row r="135" spans="2:10" ht="15.75" thickBot="1"/>
    <row r="136" spans="2:10" ht="15.75" thickBot="1">
      <c r="B136" s="80"/>
      <c r="C136" s="74" t="s">
        <v>60</v>
      </c>
      <c r="D136" s="74" t="s">
        <v>61</v>
      </c>
      <c r="E136" s="74" t="s">
        <v>62</v>
      </c>
      <c r="F136" s="74" t="s">
        <v>63</v>
      </c>
      <c r="G136" s="74" t="s">
        <v>64</v>
      </c>
      <c r="H136" s="74" t="s">
        <v>65</v>
      </c>
      <c r="I136" s="74" t="s">
        <v>66</v>
      </c>
      <c r="J136" s="75" t="s">
        <v>67</v>
      </c>
    </row>
    <row r="137" spans="2:10">
      <c r="B137" s="78" t="s">
        <v>58</v>
      </c>
      <c r="C137" s="79">
        <f>B35</f>
        <v>67500</v>
      </c>
      <c r="D137" s="79">
        <f t="shared" ref="D137:J137" si="39">C35</f>
        <v>75500</v>
      </c>
      <c r="E137" s="79">
        <f t="shared" si="39"/>
        <v>82000</v>
      </c>
      <c r="F137" s="79">
        <f t="shared" si="39"/>
        <v>96000</v>
      </c>
      <c r="G137" s="79">
        <f t="shared" si="39"/>
        <v>61500</v>
      </c>
      <c r="H137" s="79">
        <f t="shared" si="39"/>
        <v>75500</v>
      </c>
      <c r="I137" s="79">
        <f t="shared" si="39"/>
        <v>82000</v>
      </c>
      <c r="J137" s="79">
        <f t="shared" si="39"/>
        <v>90000</v>
      </c>
    </row>
    <row r="138" spans="2:10">
      <c r="B138" s="66" t="s">
        <v>70</v>
      </c>
      <c r="C138" s="77">
        <v>0.24</v>
      </c>
      <c r="D138" s="77">
        <v>0.24</v>
      </c>
      <c r="E138" s="77">
        <v>0.24</v>
      </c>
      <c r="F138" s="77">
        <v>0.24</v>
      </c>
      <c r="G138" s="77">
        <v>0.24</v>
      </c>
      <c r="H138" s="77">
        <v>0.24</v>
      </c>
      <c r="I138" s="77">
        <v>0.24</v>
      </c>
      <c r="J138" s="77">
        <v>0.24</v>
      </c>
    </row>
    <row r="139" spans="2:10">
      <c r="B139" s="66" t="s">
        <v>71</v>
      </c>
      <c r="C139" s="76">
        <f>C137*C138</f>
        <v>16200</v>
      </c>
      <c r="D139" s="76">
        <f t="shared" ref="D139:J139" si="40">D137*D138</f>
        <v>18120</v>
      </c>
      <c r="E139" s="76">
        <f t="shared" si="40"/>
        <v>19680</v>
      </c>
      <c r="F139" s="76">
        <f t="shared" si="40"/>
        <v>23040</v>
      </c>
      <c r="G139" s="76">
        <f t="shared" si="40"/>
        <v>14760</v>
      </c>
      <c r="H139" s="76">
        <f t="shared" si="40"/>
        <v>18120</v>
      </c>
      <c r="I139" s="76">
        <f t="shared" si="40"/>
        <v>19680</v>
      </c>
      <c r="J139" s="76">
        <f t="shared" si="40"/>
        <v>21600</v>
      </c>
    </row>
    <row r="140" spans="2:10" ht="15.75" thickBot="1">
      <c r="B140" s="69" t="s">
        <v>73</v>
      </c>
      <c r="C140" s="81">
        <f>(10000+1750+3000+2000+1000+1250)*3</f>
        <v>57000</v>
      </c>
      <c r="D140" s="81">
        <f t="shared" ref="D140:J140" si="41">(10000+1750+3000+2000+1000+1250)*3</f>
        <v>57000</v>
      </c>
      <c r="E140" s="81">
        <f t="shared" si="41"/>
        <v>57000</v>
      </c>
      <c r="F140" s="81">
        <f t="shared" si="41"/>
        <v>57000</v>
      </c>
      <c r="G140" s="81">
        <f t="shared" si="41"/>
        <v>57000</v>
      </c>
      <c r="H140" s="81">
        <f t="shared" si="41"/>
        <v>57000</v>
      </c>
      <c r="I140" s="81">
        <f t="shared" si="41"/>
        <v>57000</v>
      </c>
      <c r="J140" s="81">
        <f t="shared" si="41"/>
        <v>57000</v>
      </c>
    </row>
    <row r="141" spans="2:10" ht="15.75" thickBot="1">
      <c r="B141" s="82" t="s">
        <v>72</v>
      </c>
      <c r="C141" s="88">
        <f>C140+C139</f>
        <v>73200</v>
      </c>
      <c r="D141" s="88">
        <f t="shared" ref="D141:J141" si="42">D140+D139</f>
        <v>75120</v>
      </c>
      <c r="E141" s="88">
        <f t="shared" si="42"/>
        <v>76680</v>
      </c>
      <c r="F141" s="88">
        <f t="shared" si="42"/>
        <v>80040</v>
      </c>
      <c r="G141" s="88">
        <f t="shared" si="42"/>
        <v>71760</v>
      </c>
      <c r="H141" s="88">
        <f t="shared" si="42"/>
        <v>75120</v>
      </c>
      <c r="I141" s="88">
        <f t="shared" si="42"/>
        <v>76680</v>
      </c>
      <c r="J141" s="89">
        <f t="shared" si="42"/>
        <v>78600</v>
      </c>
    </row>
    <row r="145" spans="1:10" ht="15.75" thickBot="1">
      <c r="B145" s="13" t="s">
        <v>91</v>
      </c>
      <c r="C145" s="13"/>
      <c r="D145" s="13"/>
      <c r="E145" s="13"/>
      <c r="F145" s="13"/>
      <c r="G145" s="13"/>
    </row>
    <row r="146" spans="1:10" ht="15.75" thickBot="1">
      <c r="C146" s="73" t="s">
        <v>60</v>
      </c>
      <c r="D146" s="74" t="s">
        <v>61</v>
      </c>
      <c r="E146" s="74" t="s">
        <v>62</v>
      </c>
      <c r="F146" s="74" t="s">
        <v>63</v>
      </c>
      <c r="G146" s="74" t="s">
        <v>64</v>
      </c>
      <c r="H146" s="74" t="s">
        <v>65</v>
      </c>
      <c r="I146" s="74" t="s">
        <v>66</v>
      </c>
      <c r="J146" s="75" t="s">
        <v>67</v>
      </c>
    </row>
    <row r="147" spans="1:10">
      <c r="B147" s="66" t="s">
        <v>74</v>
      </c>
      <c r="C147" s="72">
        <f>L49</f>
        <v>22743</v>
      </c>
      <c r="D147" s="72">
        <f>L58</f>
        <v>25368</v>
      </c>
      <c r="E147" s="72">
        <f>L67</f>
        <v>27552</v>
      </c>
      <c r="F147" s="72">
        <f>L76</f>
        <v>32256</v>
      </c>
      <c r="G147" s="72">
        <f>L86</f>
        <v>20664</v>
      </c>
      <c r="H147" s="72">
        <f>L95</f>
        <v>25368</v>
      </c>
      <c r="I147" s="72">
        <f>L104</f>
        <v>27552</v>
      </c>
      <c r="J147" s="72">
        <f>L113</f>
        <v>30240</v>
      </c>
    </row>
    <row r="148" spans="1:10">
      <c r="A148" s="64" t="s">
        <v>75</v>
      </c>
      <c r="B148" s="66" t="s">
        <v>76</v>
      </c>
      <c r="C148" s="68">
        <v>0</v>
      </c>
      <c r="D148" s="67">
        <f>C149</f>
        <v>63</v>
      </c>
      <c r="E148" s="67">
        <f t="shared" ref="E148:J148" si="43">D149</f>
        <v>63</v>
      </c>
      <c r="F148" s="67">
        <f t="shared" si="43"/>
        <v>63</v>
      </c>
      <c r="G148" s="67">
        <f t="shared" si="43"/>
        <v>63</v>
      </c>
      <c r="H148" s="67">
        <f t="shared" si="43"/>
        <v>63</v>
      </c>
      <c r="I148" s="67">
        <f t="shared" si="43"/>
        <v>63</v>
      </c>
      <c r="J148" s="67">
        <f t="shared" si="43"/>
        <v>63</v>
      </c>
    </row>
    <row r="149" spans="1:10">
      <c r="A149" s="64" t="s">
        <v>77</v>
      </c>
      <c r="B149" s="66" t="s">
        <v>78</v>
      </c>
      <c r="C149" s="68">
        <f>10*6.3</f>
        <v>63</v>
      </c>
      <c r="D149" s="68">
        <f>10*6.3</f>
        <v>63</v>
      </c>
      <c r="E149" s="68">
        <f t="shared" ref="E149:J149" si="44">10*6.3</f>
        <v>63</v>
      </c>
      <c r="F149" s="68">
        <f t="shared" si="44"/>
        <v>63</v>
      </c>
      <c r="G149" s="68">
        <f t="shared" si="44"/>
        <v>63</v>
      </c>
      <c r="H149" s="68">
        <f t="shared" si="44"/>
        <v>63</v>
      </c>
      <c r="I149" s="68">
        <f t="shared" si="44"/>
        <v>63</v>
      </c>
      <c r="J149" s="68">
        <f t="shared" si="44"/>
        <v>63</v>
      </c>
    </row>
    <row r="150" spans="1:10">
      <c r="A150" s="64" t="s">
        <v>79</v>
      </c>
      <c r="B150" s="66" t="s">
        <v>80</v>
      </c>
      <c r="C150" s="68">
        <f>C147+C148-C149</f>
        <v>22680</v>
      </c>
      <c r="D150" s="68">
        <f t="shared" ref="D150:J150" si="45">D147+D148-D149</f>
        <v>25368</v>
      </c>
      <c r="E150" s="68">
        <f t="shared" si="45"/>
        <v>27552</v>
      </c>
      <c r="F150" s="68">
        <f t="shared" si="45"/>
        <v>32256</v>
      </c>
      <c r="G150" s="68">
        <f t="shared" si="45"/>
        <v>20664</v>
      </c>
      <c r="H150" s="68">
        <f t="shared" si="45"/>
        <v>25368</v>
      </c>
      <c r="I150" s="68">
        <f t="shared" si="45"/>
        <v>27552</v>
      </c>
      <c r="J150" s="68">
        <f t="shared" si="45"/>
        <v>30240</v>
      </c>
    </row>
    <row r="151" spans="1:10">
      <c r="A151" s="64" t="s">
        <v>75</v>
      </c>
      <c r="B151" s="66" t="s">
        <v>81</v>
      </c>
      <c r="C151" s="68">
        <f>C131</f>
        <v>17907.5</v>
      </c>
      <c r="D151" s="68">
        <f t="shared" ref="D151:J151" si="46">D131</f>
        <v>20007.5</v>
      </c>
      <c r="E151" s="68">
        <f t="shared" si="46"/>
        <v>21730</v>
      </c>
      <c r="F151" s="68">
        <f t="shared" si="46"/>
        <v>25440</v>
      </c>
      <c r="G151" s="68">
        <f t="shared" si="46"/>
        <v>16297.5</v>
      </c>
      <c r="H151" s="68">
        <f t="shared" si="46"/>
        <v>20007.5</v>
      </c>
      <c r="I151" s="68">
        <f t="shared" si="46"/>
        <v>21730</v>
      </c>
      <c r="J151" s="68">
        <f t="shared" si="46"/>
        <v>23850</v>
      </c>
    </row>
    <row r="152" spans="1:10">
      <c r="A152" s="64" t="s">
        <v>79</v>
      </c>
      <c r="B152" s="66" t="s">
        <v>82</v>
      </c>
      <c r="C152" s="68">
        <f>C150+C151</f>
        <v>40587.5</v>
      </c>
      <c r="D152" s="68">
        <f t="shared" ref="D152:J152" si="47">D150+D151</f>
        <v>45375.5</v>
      </c>
      <c r="E152" s="68">
        <f t="shared" si="47"/>
        <v>49282</v>
      </c>
      <c r="F152" s="68">
        <f t="shared" si="47"/>
        <v>57696</v>
      </c>
      <c r="G152" s="68">
        <f t="shared" si="47"/>
        <v>36961.5</v>
      </c>
      <c r="H152" s="68">
        <f t="shared" si="47"/>
        <v>45375.5</v>
      </c>
      <c r="I152" s="68">
        <f t="shared" si="47"/>
        <v>49282</v>
      </c>
      <c r="J152" s="68">
        <f t="shared" si="47"/>
        <v>54090</v>
      </c>
    </row>
    <row r="153" spans="1:10">
      <c r="A153" s="64" t="s">
        <v>75</v>
      </c>
      <c r="B153" s="66" t="s">
        <v>83</v>
      </c>
      <c r="C153" s="68">
        <f>C141</f>
        <v>73200</v>
      </c>
      <c r="D153" s="68">
        <f t="shared" ref="D153:J153" si="48">D141</f>
        <v>75120</v>
      </c>
      <c r="E153" s="68">
        <f t="shared" si="48"/>
        <v>76680</v>
      </c>
      <c r="F153" s="68">
        <f t="shared" si="48"/>
        <v>80040</v>
      </c>
      <c r="G153" s="68">
        <f t="shared" si="48"/>
        <v>71760</v>
      </c>
      <c r="H153" s="68">
        <f t="shared" si="48"/>
        <v>75120</v>
      </c>
      <c r="I153" s="68">
        <f t="shared" si="48"/>
        <v>76680</v>
      </c>
      <c r="J153" s="68">
        <f t="shared" si="48"/>
        <v>78600</v>
      </c>
    </row>
    <row r="154" spans="1:10">
      <c r="A154" s="64" t="s">
        <v>79</v>
      </c>
      <c r="B154" s="66" t="s">
        <v>84</v>
      </c>
      <c r="C154" s="68">
        <f>C152+C153</f>
        <v>113787.5</v>
      </c>
      <c r="D154" s="68">
        <f t="shared" ref="D154:J154" si="49">D152+D153</f>
        <v>120495.5</v>
      </c>
      <c r="E154" s="68">
        <f t="shared" si="49"/>
        <v>125962</v>
      </c>
      <c r="F154" s="68">
        <f t="shared" si="49"/>
        <v>137736</v>
      </c>
      <c r="G154" s="68">
        <f t="shared" si="49"/>
        <v>108721.5</v>
      </c>
      <c r="H154" s="68">
        <f t="shared" si="49"/>
        <v>120495.5</v>
      </c>
      <c r="I154" s="68">
        <f t="shared" si="49"/>
        <v>125962</v>
      </c>
      <c r="J154" s="68">
        <f t="shared" si="49"/>
        <v>132690</v>
      </c>
    </row>
    <row r="155" spans="1:10">
      <c r="A155" s="64" t="s">
        <v>75</v>
      </c>
      <c r="B155" s="66" t="s">
        <v>85</v>
      </c>
      <c r="C155" s="68">
        <v>0</v>
      </c>
      <c r="D155" s="68">
        <v>0</v>
      </c>
      <c r="E155" s="68">
        <v>0</v>
      </c>
      <c r="F155" s="68">
        <v>0</v>
      </c>
      <c r="G155" s="68">
        <v>0</v>
      </c>
      <c r="H155" s="68">
        <v>0</v>
      </c>
      <c r="I155" s="68">
        <v>0</v>
      </c>
      <c r="J155" s="68">
        <v>0</v>
      </c>
    </row>
    <row r="156" spans="1:10">
      <c r="A156" s="64" t="s">
        <v>77</v>
      </c>
      <c r="B156" s="66" t="s">
        <v>86</v>
      </c>
      <c r="C156" s="68">
        <v>0</v>
      </c>
      <c r="D156" s="68">
        <v>0</v>
      </c>
      <c r="E156" s="68">
        <v>0</v>
      </c>
      <c r="F156" s="68">
        <v>0</v>
      </c>
      <c r="G156" s="68">
        <v>0</v>
      </c>
      <c r="H156" s="68">
        <v>0</v>
      </c>
      <c r="I156" s="68">
        <v>0</v>
      </c>
      <c r="J156" s="68">
        <v>0</v>
      </c>
    </row>
    <row r="157" spans="1:10">
      <c r="A157" s="64" t="s">
        <v>79</v>
      </c>
      <c r="B157" s="66" t="s">
        <v>87</v>
      </c>
      <c r="C157" s="68">
        <f>C154+C155-C156</f>
        <v>113787.5</v>
      </c>
      <c r="D157" s="68">
        <f t="shared" ref="D157:J157" si="50">D154+D155-D156</f>
        <v>120495.5</v>
      </c>
      <c r="E157" s="68">
        <f t="shared" si="50"/>
        <v>125962</v>
      </c>
      <c r="F157" s="68">
        <f t="shared" si="50"/>
        <v>137736</v>
      </c>
      <c r="G157" s="68">
        <f t="shared" si="50"/>
        <v>108721.5</v>
      </c>
      <c r="H157" s="68">
        <f t="shared" si="50"/>
        <v>120495.5</v>
      </c>
      <c r="I157" s="68">
        <f t="shared" si="50"/>
        <v>125962</v>
      </c>
      <c r="J157" s="68">
        <f t="shared" si="50"/>
        <v>132690</v>
      </c>
    </row>
    <row r="158" spans="1:10">
      <c r="A158" s="64" t="s">
        <v>75</v>
      </c>
      <c r="B158" s="66" t="s">
        <v>88</v>
      </c>
      <c r="C158" s="68">
        <f>B34*2</f>
        <v>0</v>
      </c>
      <c r="D158" s="68">
        <f t="shared" ref="D158:J158" si="51">C34*2</f>
        <v>15000</v>
      </c>
      <c r="E158" s="68">
        <f t="shared" si="51"/>
        <v>16000</v>
      </c>
      <c r="F158" s="68">
        <f t="shared" si="51"/>
        <v>20000</v>
      </c>
      <c r="G158" s="68">
        <f t="shared" si="51"/>
        <v>12000</v>
      </c>
      <c r="H158" s="68">
        <f t="shared" si="51"/>
        <v>15000</v>
      </c>
      <c r="I158" s="68">
        <f t="shared" si="51"/>
        <v>16000</v>
      </c>
      <c r="J158" s="68">
        <f t="shared" si="51"/>
        <v>20000</v>
      </c>
    </row>
    <row r="159" spans="1:10" ht="15.75" thickBot="1">
      <c r="A159" s="64" t="s">
        <v>77</v>
      </c>
      <c r="B159" s="69" t="s">
        <v>89</v>
      </c>
      <c r="C159" s="70">
        <f>B31*2</f>
        <v>15000</v>
      </c>
      <c r="D159" s="70">
        <f t="shared" ref="D159:J159" si="52">C31*2</f>
        <v>16000</v>
      </c>
      <c r="E159" s="70">
        <f t="shared" si="52"/>
        <v>20000</v>
      </c>
      <c r="F159" s="70">
        <f t="shared" si="52"/>
        <v>12000</v>
      </c>
      <c r="G159" s="70">
        <f t="shared" si="52"/>
        <v>15000</v>
      </c>
      <c r="H159" s="70">
        <f t="shared" si="52"/>
        <v>16000</v>
      </c>
      <c r="I159" s="70">
        <f t="shared" si="52"/>
        <v>20000</v>
      </c>
      <c r="J159" s="70">
        <f t="shared" si="52"/>
        <v>0</v>
      </c>
    </row>
    <row r="160" spans="1:10" ht="15.75" thickBot="1">
      <c r="A160" s="64" t="s">
        <v>79</v>
      </c>
      <c r="B160" s="71" t="s">
        <v>90</v>
      </c>
      <c r="C160" s="90">
        <f>C157+C158-C159</f>
        <v>98787.5</v>
      </c>
      <c r="D160" s="90">
        <f t="shared" ref="D160:J160" si="53">D157+D158-D159</f>
        <v>119495.5</v>
      </c>
      <c r="E160" s="90">
        <f t="shared" si="53"/>
        <v>121962</v>
      </c>
      <c r="F160" s="90">
        <f t="shared" si="53"/>
        <v>145736</v>
      </c>
      <c r="G160" s="90">
        <f t="shared" si="53"/>
        <v>105721.5</v>
      </c>
      <c r="H160" s="90">
        <f t="shared" si="53"/>
        <v>119495.5</v>
      </c>
      <c r="I160" s="90">
        <f t="shared" si="53"/>
        <v>121962</v>
      </c>
      <c r="J160" s="91">
        <f t="shared" si="53"/>
        <v>152690</v>
      </c>
    </row>
    <row r="161" spans="1:10">
      <c r="A161" s="64"/>
    </row>
    <row r="162" spans="1:10">
      <c r="A162" s="64"/>
    </row>
    <row r="163" spans="1:10" ht="15.75" thickBot="1">
      <c r="A163" s="64"/>
      <c r="B163" s="13" t="s">
        <v>92</v>
      </c>
      <c r="C163" s="13"/>
      <c r="D163" s="13"/>
      <c r="E163" s="13"/>
      <c r="F163" s="13"/>
      <c r="G163" s="13"/>
    </row>
    <row r="164" spans="1:10" ht="15.75" thickBot="1">
      <c r="A164" s="64"/>
      <c r="C164" s="73" t="s">
        <v>60</v>
      </c>
      <c r="D164" s="74" t="s">
        <v>61</v>
      </c>
      <c r="E164" s="74" t="s">
        <v>62</v>
      </c>
      <c r="F164" s="74" t="s">
        <v>63</v>
      </c>
      <c r="G164" s="74" t="s">
        <v>64</v>
      </c>
      <c r="H164" s="74" t="s">
        <v>65</v>
      </c>
      <c r="I164" s="74" t="s">
        <v>66</v>
      </c>
      <c r="J164" s="75" t="s">
        <v>67</v>
      </c>
    </row>
    <row r="165" spans="1:10">
      <c r="A165" s="64"/>
      <c r="B165" s="66" t="s">
        <v>93</v>
      </c>
      <c r="C165" s="72">
        <f>B32*2</f>
        <v>120000</v>
      </c>
      <c r="D165" s="72">
        <f t="shared" ref="D165:J165" si="54">C32*2</f>
        <v>150000</v>
      </c>
      <c r="E165" s="72">
        <f t="shared" si="54"/>
        <v>160000</v>
      </c>
      <c r="F165" s="72">
        <f t="shared" si="54"/>
        <v>200000</v>
      </c>
      <c r="G165" s="72">
        <f t="shared" si="54"/>
        <v>120000</v>
      </c>
      <c r="H165" s="72">
        <f t="shared" si="54"/>
        <v>150000</v>
      </c>
      <c r="I165" s="72">
        <f t="shared" si="54"/>
        <v>160000</v>
      </c>
      <c r="J165" s="72">
        <f t="shared" si="54"/>
        <v>200000</v>
      </c>
    </row>
    <row r="166" spans="1:10">
      <c r="A166" s="64" t="s">
        <v>77</v>
      </c>
      <c r="B166" s="66" t="s">
        <v>90</v>
      </c>
      <c r="C166" s="68">
        <f>C160</f>
        <v>98787.5</v>
      </c>
      <c r="D166" s="68">
        <f t="shared" ref="D166:J166" si="55">D160</f>
        <v>119495.5</v>
      </c>
      <c r="E166" s="68">
        <f t="shared" si="55"/>
        <v>121962</v>
      </c>
      <c r="F166" s="68">
        <f t="shared" si="55"/>
        <v>145736</v>
      </c>
      <c r="G166" s="68">
        <f t="shared" si="55"/>
        <v>105721.5</v>
      </c>
      <c r="H166" s="68">
        <f t="shared" si="55"/>
        <v>119495.5</v>
      </c>
      <c r="I166" s="68">
        <f t="shared" si="55"/>
        <v>121962</v>
      </c>
      <c r="J166" s="68">
        <f t="shared" si="55"/>
        <v>152690</v>
      </c>
    </row>
    <row r="167" spans="1:10">
      <c r="A167" s="64" t="s">
        <v>79</v>
      </c>
      <c r="B167" s="66" t="s">
        <v>94</v>
      </c>
      <c r="C167" s="68">
        <f>C165-C166</f>
        <v>21212.5</v>
      </c>
      <c r="D167" s="68">
        <f t="shared" ref="D167:J167" si="56">D165-D166</f>
        <v>30504.5</v>
      </c>
      <c r="E167" s="68">
        <f t="shared" si="56"/>
        <v>38038</v>
      </c>
      <c r="F167" s="68">
        <f t="shared" si="56"/>
        <v>54264</v>
      </c>
      <c r="G167" s="68">
        <f t="shared" si="56"/>
        <v>14278.5</v>
      </c>
      <c r="H167" s="68">
        <f t="shared" si="56"/>
        <v>30504.5</v>
      </c>
      <c r="I167" s="68">
        <f t="shared" si="56"/>
        <v>38038</v>
      </c>
      <c r="J167" s="68">
        <f t="shared" si="56"/>
        <v>47310</v>
      </c>
    </row>
    <row r="168" spans="1:10" ht="15.75" thickBot="1">
      <c r="A168" s="64" t="s">
        <v>77</v>
      </c>
      <c r="B168" s="69" t="s">
        <v>95</v>
      </c>
      <c r="C168" s="70">
        <f>C167*0.3</f>
        <v>6363.75</v>
      </c>
      <c r="D168" s="70">
        <f t="shared" ref="D168:J168" si="57">D167*0.3</f>
        <v>9151.35</v>
      </c>
      <c r="E168" s="70">
        <f t="shared" si="57"/>
        <v>11411.4</v>
      </c>
      <c r="F168" s="70">
        <f t="shared" si="57"/>
        <v>16279.199999999999</v>
      </c>
      <c r="G168" s="70">
        <f t="shared" si="57"/>
        <v>4283.55</v>
      </c>
      <c r="H168" s="70">
        <f t="shared" si="57"/>
        <v>9151.35</v>
      </c>
      <c r="I168" s="70">
        <f t="shared" si="57"/>
        <v>11411.4</v>
      </c>
      <c r="J168" s="70">
        <f t="shared" si="57"/>
        <v>14193</v>
      </c>
    </row>
    <row r="169" spans="1:10" ht="15.75" thickBot="1">
      <c r="A169" s="64" t="s">
        <v>79</v>
      </c>
      <c r="B169" s="71" t="s">
        <v>96</v>
      </c>
      <c r="C169" s="90">
        <f>C167-C168</f>
        <v>14848.75</v>
      </c>
      <c r="D169" s="90">
        <f t="shared" ref="D169:J169" si="58">D167-D168</f>
        <v>21353.15</v>
      </c>
      <c r="E169" s="90">
        <f t="shared" si="58"/>
        <v>26626.6</v>
      </c>
      <c r="F169" s="90">
        <f t="shared" si="58"/>
        <v>37984.800000000003</v>
      </c>
      <c r="G169" s="90">
        <f t="shared" si="58"/>
        <v>9994.9500000000007</v>
      </c>
      <c r="H169" s="90">
        <f t="shared" si="58"/>
        <v>21353.15</v>
      </c>
      <c r="I169" s="90">
        <f t="shared" si="58"/>
        <v>26626.6</v>
      </c>
      <c r="J169" s="91">
        <f t="shared" si="58"/>
        <v>33117</v>
      </c>
    </row>
    <row r="170" spans="1:10">
      <c r="C170" s="65"/>
      <c r="D170" s="65"/>
      <c r="E170" s="65"/>
      <c r="F170" s="65"/>
      <c r="G170" s="65"/>
      <c r="H170" s="65"/>
      <c r="I170" s="65"/>
      <c r="J170" s="65"/>
    </row>
    <row r="171" spans="1:10">
      <c r="C171" s="65"/>
      <c r="D171" s="65"/>
      <c r="E171" s="65"/>
      <c r="F171" s="65"/>
      <c r="G171" s="65"/>
      <c r="H171" s="65"/>
      <c r="I171" s="65"/>
      <c r="J171" s="65"/>
    </row>
    <row r="172" spans="1:10">
      <c r="C172" s="65"/>
      <c r="D172" s="65"/>
      <c r="E172" s="65"/>
      <c r="F172" s="65"/>
      <c r="G172" s="65"/>
      <c r="H172" s="65"/>
      <c r="I172" s="65"/>
      <c r="J172" s="65"/>
    </row>
    <row r="173" spans="1:10">
      <c r="C173" s="65"/>
      <c r="D173" s="65"/>
      <c r="E173" s="65"/>
      <c r="F173" s="65"/>
      <c r="G173" s="65"/>
      <c r="H173" s="65"/>
      <c r="I173" s="65"/>
      <c r="J173" s="65"/>
    </row>
    <row r="174" spans="1:10">
      <c r="C174" s="65"/>
      <c r="D174" s="65"/>
      <c r="E174" s="65"/>
      <c r="F174" s="65"/>
      <c r="G174" s="65"/>
      <c r="H174" s="65"/>
      <c r="I174" s="65"/>
      <c r="J174" s="65"/>
    </row>
    <row r="175" spans="1:10">
      <c r="C175" s="65"/>
      <c r="D175" s="65"/>
      <c r="E175" s="65"/>
      <c r="F175" s="65"/>
      <c r="G175" s="65"/>
      <c r="H175" s="65"/>
      <c r="I175" s="65"/>
      <c r="J175" s="65"/>
    </row>
    <row r="176" spans="1:10">
      <c r="C176" s="65"/>
      <c r="D176" s="65"/>
      <c r="E176" s="65"/>
      <c r="F176" s="65"/>
      <c r="G176" s="65"/>
      <c r="H176" s="65"/>
      <c r="I176" s="65"/>
      <c r="J176" s="65"/>
    </row>
    <row r="177" spans="3:10">
      <c r="C177" s="65"/>
      <c r="D177" s="65"/>
      <c r="E177" s="65"/>
      <c r="F177" s="65"/>
      <c r="G177" s="65"/>
      <c r="H177" s="65"/>
      <c r="I177" s="65"/>
      <c r="J177" s="65"/>
    </row>
    <row r="178" spans="3:10">
      <c r="C178" s="63"/>
      <c r="D178" s="63"/>
      <c r="E178" s="63"/>
      <c r="F178" s="63"/>
      <c r="G178" s="63"/>
      <c r="H178" s="63"/>
      <c r="I178" s="63"/>
      <c r="J178" s="63"/>
    </row>
  </sheetData>
  <mergeCells count="158">
    <mergeCell ref="B134:G134"/>
    <mergeCell ref="B145:G145"/>
    <mergeCell ref="B163:G163"/>
    <mergeCell ref="A115:F115"/>
    <mergeCell ref="J108:J109"/>
    <mergeCell ref="K108:K109"/>
    <mergeCell ref="B111:D111"/>
    <mergeCell ref="B112:D112"/>
    <mergeCell ref="B113:D113"/>
    <mergeCell ref="B102:D102"/>
    <mergeCell ref="B103:D103"/>
    <mergeCell ref="B104:D104"/>
    <mergeCell ref="C106:L106"/>
    <mergeCell ref="B107:B109"/>
    <mergeCell ref="C107:E107"/>
    <mergeCell ref="F107:H107"/>
    <mergeCell ref="I107:K107"/>
    <mergeCell ref="L107:L109"/>
    <mergeCell ref="C108:C109"/>
    <mergeCell ref="D108:D109"/>
    <mergeCell ref="E108:E109"/>
    <mergeCell ref="F108:F109"/>
    <mergeCell ref="G108:G109"/>
    <mergeCell ref="H108:H109"/>
    <mergeCell ref="I108:I109"/>
    <mergeCell ref="C97:L97"/>
    <mergeCell ref="B98:B100"/>
    <mergeCell ref="C98:E98"/>
    <mergeCell ref="F98:H98"/>
    <mergeCell ref="I98:K98"/>
    <mergeCell ref="L98:L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J90:J91"/>
    <mergeCell ref="K90:K91"/>
    <mergeCell ref="B93:D93"/>
    <mergeCell ref="B94:D94"/>
    <mergeCell ref="B95:D95"/>
    <mergeCell ref="B84:D84"/>
    <mergeCell ref="B85:D85"/>
    <mergeCell ref="B86:D86"/>
    <mergeCell ref="C88:L88"/>
    <mergeCell ref="B89:B91"/>
    <mergeCell ref="C89:E89"/>
    <mergeCell ref="F89:H89"/>
    <mergeCell ref="I89:K89"/>
    <mergeCell ref="L89:L91"/>
    <mergeCell ref="C90:C91"/>
    <mergeCell ref="D90:D91"/>
    <mergeCell ref="E90:E91"/>
    <mergeCell ref="F90:F91"/>
    <mergeCell ref="G90:G91"/>
    <mergeCell ref="H90:H91"/>
    <mergeCell ref="I90:I91"/>
    <mergeCell ref="B78:L78"/>
    <mergeCell ref="C79:L79"/>
    <mergeCell ref="B80:B82"/>
    <mergeCell ref="C80:E80"/>
    <mergeCell ref="F80:H80"/>
    <mergeCell ref="I80:K80"/>
    <mergeCell ref="L80:L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J71:J72"/>
    <mergeCell ref="K71:K72"/>
    <mergeCell ref="B74:D74"/>
    <mergeCell ref="B75:D75"/>
    <mergeCell ref="B76:D76"/>
    <mergeCell ref="B65:D65"/>
    <mergeCell ref="B66:D66"/>
    <mergeCell ref="B67:D67"/>
    <mergeCell ref="C69:L69"/>
    <mergeCell ref="B70:B72"/>
    <mergeCell ref="C70:E70"/>
    <mergeCell ref="F70:H70"/>
    <mergeCell ref="I70:K70"/>
    <mergeCell ref="L70:L72"/>
    <mergeCell ref="C71:C72"/>
    <mergeCell ref="D71:D72"/>
    <mergeCell ref="E71:E72"/>
    <mergeCell ref="F71:F72"/>
    <mergeCell ref="G71:G72"/>
    <mergeCell ref="H71:H72"/>
    <mergeCell ref="I71:I72"/>
    <mergeCell ref="C60:L60"/>
    <mergeCell ref="B61:B63"/>
    <mergeCell ref="C61:E61"/>
    <mergeCell ref="F61:H61"/>
    <mergeCell ref="I61:K61"/>
    <mergeCell ref="L61:L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J53:J54"/>
    <mergeCell ref="K53:K54"/>
    <mergeCell ref="B56:D56"/>
    <mergeCell ref="B57:D57"/>
    <mergeCell ref="B58:D58"/>
    <mergeCell ref="C51:L51"/>
    <mergeCell ref="B52:B54"/>
    <mergeCell ref="C52:E52"/>
    <mergeCell ref="F52:H52"/>
    <mergeCell ref="I52:K52"/>
    <mergeCell ref="L52:L54"/>
    <mergeCell ref="C53:C54"/>
    <mergeCell ref="D53:D54"/>
    <mergeCell ref="E53:E54"/>
    <mergeCell ref="F53:F54"/>
    <mergeCell ref="G53:G54"/>
    <mergeCell ref="H53:H54"/>
    <mergeCell ref="I53:I54"/>
    <mergeCell ref="B48:D48"/>
    <mergeCell ref="B49:D49"/>
    <mergeCell ref="H44:H45"/>
    <mergeCell ref="I44:I45"/>
    <mergeCell ref="J44:J45"/>
    <mergeCell ref="K44:K45"/>
    <mergeCell ref="B47:D47"/>
    <mergeCell ref="D44:D45"/>
    <mergeCell ref="A8:B8"/>
    <mergeCell ref="A6:B6"/>
    <mergeCell ref="A24:C24"/>
    <mergeCell ref="B28:E28"/>
    <mergeCell ref="F28:I28"/>
    <mergeCell ref="B30:I30"/>
    <mergeCell ref="A39:F39"/>
    <mergeCell ref="A77:E77"/>
    <mergeCell ref="B41:L41"/>
    <mergeCell ref="C42:L42"/>
    <mergeCell ref="B43:B45"/>
    <mergeCell ref="C43:E43"/>
    <mergeCell ref="F43:H43"/>
    <mergeCell ref="I43:K43"/>
    <mergeCell ref="L43:L45"/>
    <mergeCell ref="C44:C45"/>
    <mergeCell ref="E44:E45"/>
    <mergeCell ref="F44:F45"/>
    <mergeCell ref="G44:G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CHOCOTEJAS GALIA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alfonso.salinas</cp:lastModifiedBy>
  <dcterms:created xsi:type="dcterms:W3CDTF">2014-03-23T19:12:09Z</dcterms:created>
  <dcterms:modified xsi:type="dcterms:W3CDTF">2014-03-28T04:30:43Z</dcterms:modified>
</cp:coreProperties>
</file>